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7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C:\Users\ALUMNO-\Downloads\"/>
    </mc:Choice>
  </mc:AlternateContent>
  <xr:revisionPtr revIDLastSave="0" documentId="13_ncr:1_{F79DDDA8-AB5B-4216-BB05-495CD88ED4FB}" xr6:coauthVersionLast="36" xr6:coauthVersionMax="47" xr10:uidLastSave="{00000000-0000-0000-0000-000000000000}"/>
  <bookViews>
    <workbookView xWindow="0" yWindow="0" windowWidth="24720" windowHeight="11685" tabRatio="925" activeTab="3" xr2:uid="{00000000-000D-0000-FFFF-FFFF00000000}"/>
  </bookViews>
  <sheets>
    <sheet name="Datos base" sheetId="5" r:id="rId1"/>
    <sheet name="A.Mercado" sheetId="1" r:id="rId2"/>
    <sheet name="A.Tecnico(compras)" sheetId="6" r:id="rId3"/>
    <sheet name="A.Tecnico (Inversiones)" sheetId="11" r:id="rId4"/>
    <sheet name="A.Tecnico(Gastos)" sheetId="3" r:id="rId5"/>
    <sheet name="A.Administrativo" sheetId="17" r:id="rId6"/>
    <sheet name="A.Legal" sheetId="7" r:id="rId7"/>
    <sheet name="Flujo de Caja" sheetId="4" r:id="rId8"/>
    <sheet name="PyG+Balance G" sheetId="8" r:id="rId9"/>
    <sheet name="Evaluacion Proyecto" sheetId="9" r:id="rId10"/>
    <sheet name="Prestamos" sheetId="18" r:id="rId11"/>
  </sheets>
  <definedNames>
    <definedName name="_xlnm.Print_Area" localSheetId="5">A.Administrativo!$A$1:$E$22</definedName>
    <definedName name="_xlnm.Print_Area" localSheetId="1">A.Mercado!$A$1:$AC$101</definedName>
    <definedName name="_xlnm.Print_Area" localSheetId="4">'A.Tecnico(Gastos)'!$A$1:$E$79</definedName>
    <definedName name="_xlnm.Print_Area" localSheetId="7">'Flujo de Caja'!$A$1:$AC$25</definedName>
    <definedName name="solver_adj" localSheetId="2" hidden="1">'A.Tecnico(compras)'!#REF!</definedName>
    <definedName name="solver_cvg" localSheetId="2" hidden="1">0.0001</definedName>
    <definedName name="solver_drv" localSheetId="2" hidden="1">1</definedName>
    <definedName name="solver_est" localSheetId="2" hidden="1">1</definedName>
    <definedName name="solver_itr" localSheetId="2" hidden="1">100</definedName>
    <definedName name="solver_lhs1" localSheetId="2" hidden="1">'A.Tecnico(compras)'!#REF!</definedName>
    <definedName name="solver_lin" localSheetId="2" hidden="1">2</definedName>
    <definedName name="solver_neg" localSheetId="2" hidden="1">2</definedName>
    <definedName name="solver_num" localSheetId="2" hidden="1">1</definedName>
    <definedName name="solver_nwt" localSheetId="2" hidden="1">1</definedName>
    <definedName name="solver_opt" localSheetId="2" hidden="1">'A.Tecnico(compras)'!#REF!</definedName>
    <definedName name="solver_pre" localSheetId="2" hidden="1">0.000001</definedName>
    <definedName name="solver_rel1" localSheetId="2" hidden="1">2</definedName>
    <definedName name="solver_rhs1" localSheetId="2" hidden="1">0</definedName>
    <definedName name="solver_scl" localSheetId="2" hidden="1">2</definedName>
    <definedName name="solver_sho" localSheetId="2" hidden="1">2</definedName>
    <definedName name="solver_tim" localSheetId="2" hidden="1">100</definedName>
    <definedName name="solver_tol" localSheetId="2" hidden="1">0.05</definedName>
    <definedName name="solver_typ" localSheetId="2" hidden="1">3</definedName>
    <definedName name="solver_val" localSheetId="2" hidden="1">0</definedName>
  </definedNames>
  <calcPr calcId="191029"/>
</workbook>
</file>

<file path=xl/calcChain.xml><?xml version="1.0" encoding="utf-8"?>
<calcChain xmlns="http://schemas.openxmlformats.org/spreadsheetml/2006/main">
  <c r="C2" i="6" l="1"/>
  <c r="B6" i="6" l="1"/>
  <c r="C41" i="6" l="1"/>
  <c r="D16" i="11"/>
  <c r="B43" i="5"/>
  <c r="D41" i="6" l="1"/>
  <c r="D5" i="5"/>
  <c r="D6" i="5"/>
  <c r="D7" i="5"/>
  <c r="D8" i="5"/>
  <c r="D9" i="5"/>
  <c r="D10" i="5"/>
  <c r="I5" i="5"/>
  <c r="I6" i="5"/>
  <c r="I7" i="5"/>
  <c r="I8" i="5"/>
  <c r="I9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A53" i="8"/>
  <c r="A104" i="6"/>
  <c r="A76" i="6"/>
  <c r="A77" i="6"/>
  <c r="A78" i="6"/>
  <c r="A79" i="6"/>
  <c r="A80" i="6"/>
  <c r="A81" i="6"/>
  <c r="A82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G4" i="6"/>
  <c r="AH4" i="6" s="1"/>
  <c r="AG3" i="6"/>
  <c r="C75" i="6" s="1"/>
  <c r="AG14" i="6"/>
  <c r="AH14" i="6" s="1"/>
  <c r="D59" i="6"/>
  <c r="AF2" i="6"/>
  <c r="AF33" i="6"/>
  <c r="AE2" i="6"/>
  <c r="AG5" i="6"/>
  <c r="AH5" i="6" s="1"/>
  <c r="AI5" i="6" s="1"/>
  <c r="AJ5" i="6" s="1"/>
  <c r="AG6" i="6"/>
  <c r="AH6" i="6" s="1"/>
  <c r="AG7" i="6"/>
  <c r="AH7" i="6" s="1"/>
  <c r="AG8" i="6"/>
  <c r="AH8" i="6"/>
  <c r="AI8" i="6" s="1"/>
  <c r="AJ8" i="6" s="1"/>
  <c r="AG9" i="6"/>
  <c r="AH9" i="6" s="1"/>
  <c r="AG10" i="6"/>
  <c r="AH10" i="6" s="1"/>
  <c r="AG11" i="6"/>
  <c r="AH11" i="6" s="1"/>
  <c r="AG12" i="6"/>
  <c r="AH12" i="6" s="1"/>
  <c r="AG13" i="6"/>
  <c r="AH13" i="6" s="1"/>
  <c r="AG15" i="6"/>
  <c r="AH15" i="6" s="1"/>
  <c r="AG16" i="6"/>
  <c r="AH16" i="6" s="1"/>
  <c r="AG17" i="6"/>
  <c r="AH17" i="6"/>
  <c r="AI17" i="6" s="1"/>
  <c r="AJ17" i="6" s="1"/>
  <c r="AG18" i="6"/>
  <c r="AH18" i="6" s="1"/>
  <c r="AG19" i="6"/>
  <c r="AH19" i="6" s="1"/>
  <c r="AG20" i="6"/>
  <c r="AH20" i="6" s="1"/>
  <c r="AG21" i="6"/>
  <c r="AH21" i="6" s="1"/>
  <c r="AG22" i="6"/>
  <c r="AH22" i="6" s="1"/>
  <c r="AG23" i="6"/>
  <c r="AH23" i="6"/>
  <c r="AI23" i="6" s="1"/>
  <c r="AJ23" i="6" s="1"/>
  <c r="AG24" i="6"/>
  <c r="AH24" i="6" s="1"/>
  <c r="AG25" i="6"/>
  <c r="AH25" i="6"/>
  <c r="AI25" i="6" s="1"/>
  <c r="AJ25" i="6" s="1"/>
  <c r="AG26" i="6"/>
  <c r="AH26" i="6" s="1"/>
  <c r="AG27" i="6"/>
  <c r="AH27" i="6" s="1"/>
  <c r="AG28" i="6"/>
  <c r="AH28" i="6" s="1"/>
  <c r="AG29" i="6"/>
  <c r="AH29" i="6" s="1"/>
  <c r="AG30" i="6"/>
  <c r="AH30" i="6" s="1"/>
  <c r="AG31" i="6"/>
  <c r="AH31" i="6"/>
  <c r="AI31" i="6" s="1"/>
  <c r="AJ31" i="6" s="1"/>
  <c r="AG32" i="6"/>
  <c r="AH32" i="6" s="1"/>
  <c r="AE33" i="6"/>
  <c r="R53" i="6"/>
  <c r="S53" i="6"/>
  <c r="T53" i="6"/>
  <c r="U53" i="6"/>
  <c r="V53" i="6"/>
  <c r="W53" i="6"/>
  <c r="X53" i="6"/>
  <c r="Y53" i="6"/>
  <c r="Z53" i="6"/>
  <c r="AA53" i="6"/>
  <c r="R54" i="6"/>
  <c r="R88" i="6" s="1"/>
  <c r="S54" i="6"/>
  <c r="S88" i="6" s="1"/>
  <c r="T54" i="6"/>
  <c r="U54" i="6"/>
  <c r="V54" i="6"/>
  <c r="W54" i="6"/>
  <c r="X54" i="6"/>
  <c r="Y54" i="6"/>
  <c r="Y88" i="6" s="1"/>
  <c r="Z54" i="6"/>
  <c r="AA54" i="6"/>
  <c r="R55" i="6"/>
  <c r="R89" i="6" s="1"/>
  <c r="S55" i="6"/>
  <c r="S89" i="6" s="1"/>
  <c r="T55" i="6"/>
  <c r="U55" i="6"/>
  <c r="V55" i="6"/>
  <c r="V89" i="6" s="1"/>
  <c r="W55" i="6"/>
  <c r="W89" i="6" s="1"/>
  <c r="X55" i="6"/>
  <c r="X89" i="6" s="1"/>
  <c r="Y55" i="6"/>
  <c r="Y89" i="6" s="1"/>
  <c r="Z55" i="6"/>
  <c r="Z89" i="6" s="1"/>
  <c r="AA55" i="6"/>
  <c r="AA89" i="6" s="1"/>
  <c r="R56" i="6"/>
  <c r="S56" i="6"/>
  <c r="T56" i="6"/>
  <c r="U56" i="6"/>
  <c r="V56" i="6"/>
  <c r="W56" i="6"/>
  <c r="X56" i="6"/>
  <c r="Y56" i="6"/>
  <c r="Y90" i="6" s="1"/>
  <c r="Z56" i="6"/>
  <c r="AA56" i="6"/>
  <c r="R57" i="6"/>
  <c r="S57" i="6"/>
  <c r="T57" i="6"/>
  <c r="U57" i="6"/>
  <c r="V57" i="6"/>
  <c r="W57" i="6"/>
  <c r="X57" i="6"/>
  <c r="Y57" i="6"/>
  <c r="Z57" i="6"/>
  <c r="AA57" i="6"/>
  <c r="R58" i="6"/>
  <c r="S58" i="6"/>
  <c r="T58" i="6"/>
  <c r="U58" i="6"/>
  <c r="V58" i="6"/>
  <c r="W58" i="6"/>
  <c r="X58" i="6"/>
  <c r="Y58" i="6"/>
  <c r="Z58" i="6"/>
  <c r="Z92" i="6" s="1"/>
  <c r="AA58" i="6"/>
  <c r="R59" i="6"/>
  <c r="S59" i="6"/>
  <c r="T59" i="6"/>
  <c r="U59" i="6"/>
  <c r="V59" i="6"/>
  <c r="W59" i="6"/>
  <c r="X59" i="6"/>
  <c r="Y59" i="6"/>
  <c r="Z59" i="6"/>
  <c r="AA59" i="6"/>
  <c r="R60" i="6"/>
  <c r="S60" i="6"/>
  <c r="T60" i="6"/>
  <c r="U60" i="6"/>
  <c r="V60" i="6"/>
  <c r="W60" i="6"/>
  <c r="X60" i="6"/>
  <c r="Y60" i="6"/>
  <c r="Z60" i="6"/>
  <c r="AA60" i="6"/>
  <c r="R61" i="6"/>
  <c r="R95" i="6" s="1"/>
  <c r="S61" i="6"/>
  <c r="S95" i="6" s="1"/>
  <c r="T61" i="6"/>
  <c r="U61" i="6"/>
  <c r="U95" i="6" s="1"/>
  <c r="V61" i="6"/>
  <c r="V95" i="6" s="1"/>
  <c r="W61" i="6"/>
  <c r="W95" i="6" s="1"/>
  <c r="X61" i="6"/>
  <c r="X95" i="6" s="1"/>
  <c r="Y61" i="6"/>
  <c r="Y95" i="6" s="1"/>
  <c r="Z61" i="6"/>
  <c r="Z95" i="6" s="1"/>
  <c r="AA61" i="6"/>
  <c r="AA95" i="6" s="1"/>
  <c r="R62" i="6"/>
  <c r="S62" i="6"/>
  <c r="T62" i="6"/>
  <c r="U62" i="6"/>
  <c r="V62" i="6"/>
  <c r="W62" i="6"/>
  <c r="X62" i="6"/>
  <c r="Y62" i="6"/>
  <c r="Z62" i="6"/>
  <c r="AA62" i="6"/>
  <c r="R63" i="6"/>
  <c r="R97" i="6" s="1"/>
  <c r="S63" i="6"/>
  <c r="S97" i="6" s="1"/>
  <c r="T63" i="6"/>
  <c r="U63" i="6"/>
  <c r="U97" i="6" s="1"/>
  <c r="V63" i="6"/>
  <c r="W63" i="6"/>
  <c r="X63" i="6"/>
  <c r="X97" i="6" s="1"/>
  <c r="Y63" i="6"/>
  <c r="Y97" i="6" s="1"/>
  <c r="Z63" i="6"/>
  <c r="Z97" i="6" s="1"/>
  <c r="AA63" i="6"/>
  <c r="AA97" i="6" s="1"/>
  <c r="R64" i="6"/>
  <c r="S64" i="6"/>
  <c r="T64" i="6"/>
  <c r="U64" i="6"/>
  <c r="U98" i="6" s="1"/>
  <c r="V64" i="6"/>
  <c r="W64" i="6"/>
  <c r="X64" i="6"/>
  <c r="Y64" i="6"/>
  <c r="Z64" i="6"/>
  <c r="AA64" i="6"/>
  <c r="R65" i="6"/>
  <c r="R99" i="6" s="1"/>
  <c r="S65" i="6"/>
  <c r="S99" i="6" s="1"/>
  <c r="T65" i="6"/>
  <c r="T99" i="6" s="1"/>
  <c r="U65" i="6"/>
  <c r="V65" i="6"/>
  <c r="W65" i="6"/>
  <c r="X65" i="6"/>
  <c r="Y65" i="6"/>
  <c r="Z65" i="6"/>
  <c r="AA65" i="6"/>
  <c r="AA99" i="6" s="1"/>
  <c r="R66" i="6"/>
  <c r="S66" i="6"/>
  <c r="T66" i="6"/>
  <c r="T100" i="6" s="1"/>
  <c r="U66" i="6"/>
  <c r="V66" i="6"/>
  <c r="W66" i="6"/>
  <c r="X66" i="6"/>
  <c r="Y66" i="6"/>
  <c r="Z66" i="6"/>
  <c r="AA66" i="6"/>
  <c r="R67" i="6"/>
  <c r="S67" i="6"/>
  <c r="T67" i="6"/>
  <c r="U67" i="6"/>
  <c r="V67" i="6"/>
  <c r="W67" i="6"/>
  <c r="W101" i="6" s="1"/>
  <c r="X67" i="6"/>
  <c r="Y67" i="6"/>
  <c r="Z67" i="6"/>
  <c r="AA67" i="6"/>
  <c r="AA101" i="6" s="1"/>
  <c r="R68" i="6"/>
  <c r="S68" i="6"/>
  <c r="T68" i="6"/>
  <c r="T102" i="6" s="1"/>
  <c r="U68" i="6"/>
  <c r="U102" i="6" s="1"/>
  <c r="V68" i="6"/>
  <c r="V102" i="6" s="1"/>
  <c r="W68" i="6"/>
  <c r="W102" i="6" s="1"/>
  <c r="X68" i="6"/>
  <c r="Y68" i="6"/>
  <c r="Y102" i="6" s="1"/>
  <c r="Z68" i="6"/>
  <c r="AA68" i="6"/>
  <c r="AA102" i="6" s="1"/>
  <c r="R69" i="6"/>
  <c r="R103" i="6" s="1"/>
  <c r="S69" i="6"/>
  <c r="S103" i="6" s="1"/>
  <c r="T69" i="6"/>
  <c r="T103" i="6" s="1"/>
  <c r="U69" i="6"/>
  <c r="U103" i="6" s="1"/>
  <c r="V69" i="6"/>
  <c r="V103" i="6" s="1"/>
  <c r="W69" i="6"/>
  <c r="W103" i="6" s="1"/>
  <c r="X69" i="6"/>
  <c r="X103" i="6" s="1"/>
  <c r="Y69" i="6"/>
  <c r="Y103" i="6" s="1"/>
  <c r="Z69" i="6"/>
  <c r="Z103" i="6" s="1"/>
  <c r="AA69" i="6"/>
  <c r="R70" i="6"/>
  <c r="R104" i="6" s="1"/>
  <c r="S70" i="6"/>
  <c r="S104" i="6" s="1"/>
  <c r="T70" i="6"/>
  <c r="U70" i="6"/>
  <c r="V70" i="6"/>
  <c r="W70" i="6"/>
  <c r="X70" i="6"/>
  <c r="X104" i="6" s="1"/>
  <c r="Y70" i="6"/>
  <c r="Y104" i="6" s="1"/>
  <c r="Z70" i="6"/>
  <c r="AA70" i="6"/>
  <c r="Q53" i="6"/>
  <c r="Q54" i="6"/>
  <c r="Q55" i="6"/>
  <c r="Q56" i="6"/>
  <c r="Q57" i="6"/>
  <c r="Q58" i="6"/>
  <c r="Q59" i="6"/>
  <c r="Q93" i="6" s="1"/>
  <c r="Q60" i="6"/>
  <c r="Q61" i="6"/>
  <c r="Q95" i="6" s="1"/>
  <c r="Q62" i="6"/>
  <c r="Q63" i="6"/>
  <c r="Q97" i="6" s="1"/>
  <c r="Q64" i="6"/>
  <c r="Q65" i="6"/>
  <c r="Q66" i="6"/>
  <c r="Q100" i="6" s="1"/>
  <c r="Q67" i="6"/>
  <c r="Q68" i="6"/>
  <c r="Q69" i="6"/>
  <c r="Q103" i="6" s="1"/>
  <c r="Q70" i="6"/>
  <c r="P53" i="6"/>
  <c r="P70" i="6"/>
  <c r="P54" i="6"/>
  <c r="P55" i="6"/>
  <c r="P89" i="6" s="1"/>
  <c r="P56" i="6"/>
  <c r="P57" i="6"/>
  <c r="P91" i="6" s="1"/>
  <c r="P58" i="6"/>
  <c r="P59" i="6"/>
  <c r="P60" i="6"/>
  <c r="P61" i="6"/>
  <c r="P95" i="6" s="1"/>
  <c r="P62" i="6"/>
  <c r="P63" i="6"/>
  <c r="P64" i="6"/>
  <c r="P65" i="6"/>
  <c r="P66" i="6"/>
  <c r="P67" i="6"/>
  <c r="P68" i="6"/>
  <c r="P69" i="6"/>
  <c r="AF36" i="6"/>
  <c r="AE36" i="6"/>
  <c r="B4" i="1"/>
  <c r="D18" i="3"/>
  <c r="D19" i="3"/>
  <c r="D20" i="3"/>
  <c r="E20" i="3" s="1"/>
  <c r="F20" i="3" s="1"/>
  <c r="D21" i="3"/>
  <c r="D22" i="3"/>
  <c r="E22" i="3" s="1"/>
  <c r="F22" i="3" s="1"/>
  <c r="D23" i="3"/>
  <c r="D24" i="3"/>
  <c r="E24" i="3" s="1"/>
  <c r="F24" i="3" s="1"/>
  <c r="D25" i="3"/>
  <c r="E25" i="3" s="1"/>
  <c r="F25" i="3" s="1"/>
  <c r="D26" i="3"/>
  <c r="E26" i="3" s="1"/>
  <c r="F26" i="3" s="1"/>
  <c r="D27" i="3"/>
  <c r="W88" i="6"/>
  <c r="U89" i="6"/>
  <c r="U91" i="6"/>
  <c r="S93" i="6"/>
  <c r="V97" i="6"/>
  <c r="W97" i="6"/>
  <c r="U99" i="6"/>
  <c r="W100" i="6"/>
  <c r="AA103" i="6"/>
  <c r="P92" i="6"/>
  <c r="P103" i="6"/>
  <c r="B30" i="17"/>
  <c r="C30" i="17" s="1"/>
  <c r="C17" i="3"/>
  <c r="D17" i="3"/>
  <c r="E17" i="3" s="1"/>
  <c r="F17" i="3" s="1"/>
  <c r="B2" i="17"/>
  <c r="C2" i="17" s="1"/>
  <c r="D2" i="17" s="1"/>
  <c r="E2" i="17" s="1"/>
  <c r="C16" i="3"/>
  <c r="D16" i="3"/>
  <c r="E16" i="3"/>
  <c r="F16" i="3" s="1"/>
  <c r="F2" i="3" s="1"/>
  <c r="B16" i="18"/>
  <c r="P39" i="1"/>
  <c r="Q39" i="1"/>
  <c r="R39" i="1"/>
  <c r="S39" i="1"/>
  <c r="T39" i="1"/>
  <c r="U39" i="1"/>
  <c r="V39" i="1"/>
  <c r="W39" i="1"/>
  <c r="X39" i="1"/>
  <c r="Y39" i="1"/>
  <c r="Z39" i="1"/>
  <c r="P40" i="1"/>
  <c r="Q40" i="1"/>
  <c r="R40" i="1"/>
  <c r="S40" i="1"/>
  <c r="T40" i="1"/>
  <c r="U40" i="1"/>
  <c r="V40" i="1"/>
  <c r="W40" i="1"/>
  <c r="X40" i="1"/>
  <c r="Y40" i="1"/>
  <c r="Z40" i="1"/>
  <c r="P41" i="1"/>
  <c r="Q41" i="1"/>
  <c r="R41" i="1"/>
  <c r="S41" i="1"/>
  <c r="T41" i="1"/>
  <c r="U41" i="1"/>
  <c r="V41" i="1"/>
  <c r="W41" i="1"/>
  <c r="X41" i="1"/>
  <c r="Y41" i="1"/>
  <c r="Z41" i="1"/>
  <c r="P42" i="1"/>
  <c r="Q42" i="1"/>
  <c r="R42" i="1"/>
  <c r="S42" i="1"/>
  <c r="T42" i="1"/>
  <c r="U42" i="1"/>
  <c r="V42" i="1"/>
  <c r="W42" i="1"/>
  <c r="X42" i="1"/>
  <c r="Y42" i="1"/>
  <c r="Z42" i="1"/>
  <c r="P43" i="1"/>
  <c r="Q43" i="1"/>
  <c r="R43" i="1"/>
  <c r="S43" i="1"/>
  <c r="T43" i="1"/>
  <c r="U43" i="1"/>
  <c r="V43" i="1"/>
  <c r="W43" i="1"/>
  <c r="X43" i="1"/>
  <c r="Y43" i="1"/>
  <c r="Z43" i="1"/>
  <c r="P44" i="1"/>
  <c r="Q44" i="1"/>
  <c r="R44" i="1"/>
  <c r="S44" i="1"/>
  <c r="T44" i="1"/>
  <c r="U44" i="1"/>
  <c r="V44" i="1"/>
  <c r="W44" i="1"/>
  <c r="X44" i="1"/>
  <c r="Y44" i="1"/>
  <c r="Z44" i="1"/>
  <c r="P45" i="1"/>
  <c r="Q45" i="1"/>
  <c r="R45" i="1"/>
  <c r="S45" i="1"/>
  <c r="T45" i="1"/>
  <c r="U45" i="1"/>
  <c r="V45" i="1"/>
  <c r="W45" i="1"/>
  <c r="X45" i="1"/>
  <c r="Y45" i="1"/>
  <c r="Z45" i="1"/>
  <c r="P46" i="1"/>
  <c r="Q46" i="1"/>
  <c r="R46" i="1"/>
  <c r="S46" i="1"/>
  <c r="T46" i="1"/>
  <c r="U46" i="1"/>
  <c r="V46" i="1"/>
  <c r="W46" i="1"/>
  <c r="X46" i="1"/>
  <c r="Y46" i="1"/>
  <c r="Z46" i="1"/>
  <c r="P47" i="1"/>
  <c r="Q47" i="1"/>
  <c r="R47" i="1"/>
  <c r="S47" i="1"/>
  <c r="T47" i="1"/>
  <c r="U47" i="1"/>
  <c r="V47" i="1"/>
  <c r="W47" i="1"/>
  <c r="X47" i="1"/>
  <c r="Y47" i="1"/>
  <c r="Z47" i="1"/>
  <c r="P48" i="1"/>
  <c r="Q48" i="1"/>
  <c r="R48" i="1"/>
  <c r="S48" i="1"/>
  <c r="T48" i="1"/>
  <c r="U48" i="1"/>
  <c r="V48" i="1"/>
  <c r="W48" i="1"/>
  <c r="X48" i="1"/>
  <c r="Y48" i="1"/>
  <c r="Z48" i="1"/>
  <c r="P49" i="1"/>
  <c r="Q49" i="1"/>
  <c r="R49" i="1"/>
  <c r="S49" i="1"/>
  <c r="T49" i="1"/>
  <c r="U49" i="1"/>
  <c r="V49" i="1"/>
  <c r="W49" i="1"/>
  <c r="X49" i="1"/>
  <c r="Y49" i="1"/>
  <c r="Z49" i="1"/>
  <c r="P50" i="1"/>
  <c r="Q50" i="1"/>
  <c r="R50" i="1"/>
  <c r="S50" i="1"/>
  <c r="T50" i="1"/>
  <c r="U50" i="1"/>
  <c r="V50" i="1"/>
  <c r="W50" i="1"/>
  <c r="X50" i="1"/>
  <c r="Y50" i="1"/>
  <c r="Z50" i="1"/>
  <c r="P51" i="1"/>
  <c r="Q51" i="1"/>
  <c r="R51" i="1"/>
  <c r="S51" i="1"/>
  <c r="T51" i="1"/>
  <c r="U51" i="1"/>
  <c r="V51" i="1"/>
  <c r="W51" i="1"/>
  <c r="X51" i="1"/>
  <c r="Y51" i="1"/>
  <c r="Z51" i="1"/>
  <c r="P52" i="1"/>
  <c r="Q52" i="1"/>
  <c r="R52" i="1"/>
  <c r="S52" i="1"/>
  <c r="T52" i="1"/>
  <c r="U52" i="1"/>
  <c r="V52" i="1"/>
  <c r="W52" i="1"/>
  <c r="X52" i="1"/>
  <c r="Y52" i="1"/>
  <c r="Z52" i="1"/>
  <c r="P53" i="1"/>
  <c r="Q53" i="1"/>
  <c r="R53" i="1"/>
  <c r="S53" i="1"/>
  <c r="T53" i="1"/>
  <c r="U53" i="1"/>
  <c r="V53" i="1"/>
  <c r="W53" i="1"/>
  <c r="X53" i="1"/>
  <c r="Y53" i="1"/>
  <c r="Z53" i="1"/>
  <c r="P54" i="1"/>
  <c r="Q54" i="1"/>
  <c r="R54" i="1"/>
  <c r="S54" i="1"/>
  <c r="T54" i="1"/>
  <c r="U54" i="1"/>
  <c r="V54" i="1"/>
  <c r="W54" i="1"/>
  <c r="X54" i="1"/>
  <c r="Y54" i="1"/>
  <c r="Z54" i="1"/>
  <c r="P55" i="1"/>
  <c r="Q55" i="1"/>
  <c r="R55" i="1"/>
  <c r="S55" i="1"/>
  <c r="T55" i="1"/>
  <c r="U55" i="1"/>
  <c r="V55" i="1"/>
  <c r="W55" i="1"/>
  <c r="X55" i="1"/>
  <c r="Y55" i="1"/>
  <c r="Z55" i="1"/>
  <c r="P56" i="1"/>
  <c r="Q56" i="1"/>
  <c r="R56" i="1"/>
  <c r="S56" i="1"/>
  <c r="T56" i="1"/>
  <c r="U56" i="1"/>
  <c r="V56" i="1"/>
  <c r="W56" i="1"/>
  <c r="X56" i="1"/>
  <c r="Y56" i="1"/>
  <c r="Z56" i="1"/>
  <c r="P57" i="1"/>
  <c r="Q57" i="1"/>
  <c r="R57" i="1"/>
  <c r="S57" i="1"/>
  <c r="T57" i="1"/>
  <c r="U57" i="1"/>
  <c r="V57" i="1"/>
  <c r="W57" i="1"/>
  <c r="X57" i="1"/>
  <c r="Y57" i="1"/>
  <c r="Z57" i="1"/>
  <c r="P58" i="1"/>
  <c r="Q58" i="1"/>
  <c r="R58" i="1"/>
  <c r="S58" i="1"/>
  <c r="T58" i="1"/>
  <c r="U58" i="1"/>
  <c r="V58" i="1"/>
  <c r="W58" i="1"/>
  <c r="X58" i="1"/>
  <c r="Y58" i="1"/>
  <c r="Z58" i="1"/>
  <c r="P59" i="1"/>
  <c r="Q59" i="1"/>
  <c r="R59" i="1"/>
  <c r="S59" i="1"/>
  <c r="T59" i="1"/>
  <c r="U59" i="1"/>
  <c r="V59" i="1"/>
  <c r="W59" i="1"/>
  <c r="X59" i="1"/>
  <c r="Y59" i="1"/>
  <c r="Z59" i="1"/>
  <c r="P60" i="1"/>
  <c r="Q60" i="1"/>
  <c r="R60" i="1"/>
  <c r="S60" i="1"/>
  <c r="T60" i="1"/>
  <c r="U60" i="1"/>
  <c r="V60" i="1"/>
  <c r="W60" i="1"/>
  <c r="X60" i="1"/>
  <c r="Y60" i="1"/>
  <c r="Z60" i="1"/>
  <c r="P61" i="1"/>
  <c r="Q61" i="1"/>
  <c r="R61" i="1"/>
  <c r="S61" i="1"/>
  <c r="T61" i="1"/>
  <c r="U61" i="1"/>
  <c r="V61" i="1"/>
  <c r="W61" i="1"/>
  <c r="X61" i="1"/>
  <c r="Y61" i="1"/>
  <c r="Z61" i="1"/>
  <c r="P62" i="1"/>
  <c r="Q62" i="1"/>
  <c r="R62" i="1"/>
  <c r="S62" i="1"/>
  <c r="T62" i="1"/>
  <c r="U62" i="1"/>
  <c r="V62" i="1"/>
  <c r="W62" i="1"/>
  <c r="X62" i="1"/>
  <c r="Y62" i="1"/>
  <c r="Z62" i="1"/>
  <c r="P63" i="1"/>
  <c r="Q63" i="1"/>
  <c r="R63" i="1"/>
  <c r="S63" i="1"/>
  <c r="T63" i="1"/>
  <c r="U63" i="1"/>
  <c r="V63" i="1"/>
  <c r="W63" i="1"/>
  <c r="X63" i="1"/>
  <c r="Y63" i="1"/>
  <c r="Z63" i="1"/>
  <c r="P64" i="1"/>
  <c r="Q64" i="1"/>
  <c r="R64" i="1"/>
  <c r="S64" i="1"/>
  <c r="T64" i="1"/>
  <c r="U64" i="1"/>
  <c r="V64" i="1"/>
  <c r="W64" i="1"/>
  <c r="X64" i="1"/>
  <c r="Y64" i="1"/>
  <c r="Z64" i="1"/>
  <c r="P65" i="1"/>
  <c r="Q65" i="1"/>
  <c r="R65" i="1"/>
  <c r="S65" i="1"/>
  <c r="T65" i="1"/>
  <c r="U65" i="1"/>
  <c r="V65" i="1"/>
  <c r="W65" i="1"/>
  <c r="X65" i="1"/>
  <c r="Y65" i="1"/>
  <c r="Z65" i="1"/>
  <c r="P66" i="1"/>
  <c r="Q66" i="1"/>
  <c r="R66" i="1"/>
  <c r="S66" i="1"/>
  <c r="T66" i="1"/>
  <c r="U66" i="1"/>
  <c r="V66" i="1"/>
  <c r="W66" i="1"/>
  <c r="X66" i="1"/>
  <c r="Y66" i="1"/>
  <c r="Z66" i="1"/>
  <c r="P67" i="1"/>
  <c r="Q67" i="1"/>
  <c r="R67" i="1"/>
  <c r="S67" i="1"/>
  <c r="T67" i="1"/>
  <c r="U67" i="1"/>
  <c r="V67" i="1"/>
  <c r="W67" i="1"/>
  <c r="X67" i="1"/>
  <c r="Y67" i="1"/>
  <c r="Z67" i="1"/>
  <c r="P68" i="1"/>
  <c r="Q68" i="1"/>
  <c r="R68" i="1"/>
  <c r="S68" i="1"/>
  <c r="T68" i="1"/>
  <c r="U68" i="1"/>
  <c r="V68" i="1"/>
  <c r="W68" i="1"/>
  <c r="X68" i="1"/>
  <c r="Y68" i="1"/>
  <c r="Z68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39" i="1"/>
  <c r="A56" i="8"/>
  <c r="E10" i="9"/>
  <c r="F10" i="9"/>
  <c r="B10" i="9"/>
  <c r="B9" i="9"/>
  <c r="E9" i="9"/>
  <c r="E11" i="9" s="1"/>
  <c r="F9" i="9"/>
  <c r="F11" i="9" s="1"/>
  <c r="B10" i="18"/>
  <c r="B11" i="18"/>
  <c r="B12" i="18"/>
  <c r="Z138" i="18"/>
  <c r="Y133" i="18"/>
  <c r="Y137" i="18" s="1"/>
  <c r="Z133" i="18" s="1"/>
  <c r="X128" i="18"/>
  <c r="Z141" i="18"/>
  <c r="Z142" i="18" s="1"/>
  <c r="Y136" i="18"/>
  <c r="X131" i="18"/>
  <c r="W123" i="18"/>
  <c r="W127" i="18" s="1"/>
  <c r="X123" i="18" s="1"/>
  <c r="V118" i="18"/>
  <c r="U113" i="18"/>
  <c r="T108" i="18"/>
  <c r="W126" i="18"/>
  <c r="V121" i="18"/>
  <c r="V122" i="18" s="1"/>
  <c r="W118" i="18" s="1"/>
  <c r="U116" i="18"/>
  <c r="U117" i="18" s="1"/>
  <c r="V113" i="18" s="1"/>
  <c r="T111" i="18"/>
  <c r="T112" i="18" s="1"/>
  <c r="U108" i="18" s="1"/>
  <c r="S103" i="18"/>
  <c r="R98" i="18"/>
  <c r="Q93" i="18"/>
  <c r="P88" i="18"/>
  <c r="O83" i="18"/>
  <c r="O87" i="18" s="1"/>
  <c r="P83" i="18" s="1"/>
  <c r="N78" i="18"/>
  <c r="N82" i="18" s="1"/>
  <c r="O78" i="18" s="1"/>
  <c r="M73" i="18"/>
  <c r="L68" i="18"/>
  <c r="K63" i="18"/>
  <c r="K67" i="18" s="1"/>
  <c r="L63" i="18" s="1"/>
  <c r="J58" i="18"/>
  <c r="I53" i="18"/>
  <c r="S106" i="18"/>
  <c r="R101" i="18"/>
  <c r="Q96" i="18"/>
  <c r="Q97" i="18" s="1"/>
  <c r="R93" i="18" s="1"/>
  <c r="P91" i="18"/>
  <c r="P92" i="18" s="1"/>
  <c r="Q88" i="18" s="1"/>
  <c r="O86" i="18"/>
  <c r="N81" i="18"/>
  <c r="M76" i="18"/>
  <c r="M77" i="18" s="1"/>
  <c r="N73" i="18" s="1"/>
  <c r="L71" i="18"/>
  <c r="K66" i="18"/>
  <c r="J61" i="18"/>
  <c r="J62" i="18" s="1"/>
  <c r="K58" i="18" s="1"/>
  <c r="I56" i="18"/>
  <c r="I57" i="18" s="1"/>
  <c r="J53" i="18" s="1"/>
  <c r="G43" i="18"/>
  <c r="G47" i="18" s="1"/>
  <c r="H43" i="18" s="1"/>
  <c r="E33" i="18"/>
  <c r="E37" i="18" s="1"/>
  <c r="F33" i="18" s="1"/>
  <c r="AA138" i="18"/>
  <c r="L72" i="18"/>
  <c r="M68" i="18" s="1"/>
  <c r="R102" i="18"/>
  <c r="S98" i="18" s="1"/>
  <c r="S107" i="18"/>
  <c r="T103" i="18" s="1"/>
  <c r="X132" i="18"/>
  <c r="Y128" i="18" s="1"/>
  <c r="D28" i="18"/>
  <c r="D32" i="18" s="1"/>
  <c r="E28" i="18" s="1"/>
  <c r="C16" i="18"/>
  <c r="D16" i="18" s="1"/>
  <c r="C23" i="18"/>
  <c r="C27" i="18" s="1"/>
  <c r="G46" i="18"/>
  <c r="F41" i="18"/>
  <c r="F38" i="18"/>
  <c r="E36" i="18"/>
  <c r="D31" i="18"/>
  <c r="C26" i="18"/>
  <c r="H48" i="18"/>
  <c r="H52" i="18" s="1"/>
  <c r="I48" i="18" s="1"/>
  <c r="H51" i="18"/>
  <c r="AB22" i="4"/>
  <c r="D10" i="9" s="1"/>
  <c r="C10" i="9"/>
  <c r="B18" i="18"/>
  <c r="B22" i="18" s="1"/>
  <c r="B15" i="18"/>
  <c r="C15" i="18" s="1"/>
  <c r="D15" i="18" s="1"/>
  <c r="E29" i="18" s="1"/>
  <c r="A50" i="8"/>
  <c r="A51" i="8"/>
  <c r="A52" i="8"/>
  <c r="A54" i="8"/>
  <c r="A49" i="8"/>
  <c r="T9" i="11"/>
  <c r="P9" i="11"/>
  <c r="L9" i="11"/>
  <c r="H9" i="11"/>
  <c r="D9" i="11"/>
  <c r="T8" i="11"/>
  <c r="P8" i="11"/>
  <c r="L8" i="11"/>
  <c r="H8" i="11"/>
  <c r="H12" i="11" s="1"/>
  <c r="D8" i="11"/>
  <c r="T7" i="11"/>
  <c r="P7" i="11"/>
  <c r="L7" i="11"/>
  <c r="H7" i="11"/>
  <c r="D7" i="11"/>
  <c r="T6" i="11"/>
  <c r="P6" i="11"/>
  <c r="P12" i="11" s="1"/>
  <c r="L6" i="11"/>
  <c r="H6" i="11"/>
  <c r="D6" i="11"/>
  <c r="T5" i="11"/>
  <c r="P5" i="11"/>
  <c r="L5" i="11"/>
  <c r="H5" i="11"/>
  <c r="D5" i="11"/>
  <c r="D12" i="11" s="1"/>
  <c r="W5" i="11" s="1"/>
  <c r="T4" i="11"/>
  <c r="P4" i="11"/>
  <c r="L4" i="11"/>
  <c r="H4" i="11"/>
  <c r="D4" i="11"/>
  <c r="T18" i="11"/>
  <c r="P18" i="11"/>
  <c r="L18" i="11"/>
  <c r="H18" i="11"/>
  <c r="D18" i="11"/>
  <c r="T17" i="11"/>
  <c r="P17" i="11"/>
  <c r="L17" i="11"/>
  <c r="H17" i="11"/>
  <c r="D17" i="11"/>
  <c r="T16" i="11"/>
  <c r="T21" i="11" s="1"/>
  <c r="P16" i="11"/>
  <c r="P21" i="11" s="1"/>
  <c r="L16" i="11"/>
  <c r="H16" i="11"/>
  <c r="T15" i="11"/>
  <c r="P15" i="11"/>
  <c r="L15" i="11"/>
  <c r="H15" i="11"/>
  <c r="D15" i="11"/>
  <c r="T14" i="11"/>
  <c r="P14" i="11"/>
  <c r="L14" i="11"/>
  <c r="H14" i="11"/>
  <c r="D14" i="11"/>
  <c r="T13" i="11"/>
  <c r="P13" i="11"/>
  <c r="L13" i="11"/>
  <c r="L21" i="11" s="1"/>
  <c r="H13" i="11"/>
  <c r="H21" i="11" s="1"/>
  <c r="D13" i="11"/>
  <c r="T27" i="11"/>
  <c r="P27" i="11"/>
  <c r="L27" i="11"/>
  <c r="H27" i="11"/>
  <c r="D27" i="11"/>
  <c r="T26" i="11"/>
  <c r="P26" i="11"/>
  <c r="L26" i="11"/>
  <c r="H26" i="11"/>
  <c r="D26" i="11"/>
  <c r="T25" i="11"/>
  <c r="P25" i="11"/>
  <c r="L25" i="11"/>
  <c r="H25" i="11"/>
  <c r="T24" i="11"/>
  <c r="P24" i="11"/>
  <c r="L24" i="11"/>
  <c r="H24" i="11"/>
  <c r="D24" i="11"/>
  <c r="T23" i="11"/>
  <c r="P23" i="11"/>
  <c r="P30" i="11" s="1"/>
  <c r="L23" i="11"/>
  <c r="L30" i="11" s="1"/>
  <c r="H23" i="11"/>
  <c r="D23" i="11"/>
  <c r="T22" i="11"/>
  <c r="P22" i="11"/>
  <c r="L22" i="11"/>
  <c r="H22" i="11"/>
  <c r="D22" i="11"/>
  <c r="T36" i="11"/>
  <c r="P36" i="11"/>
  <c r="L36" i="11"/>
  <c r="H36" i="11"/>
  <c r="D36" i="11"/>
  <c r="T35" i="11"/>
  <c r="P35" i="11"/>
  <c r="L35" i="11"/>
  <c r="H35" i="11"/>
  <c r="D35" i="11"/>
  <c r="T34" i="11"/>
  <c r="P34" i="11"/>
  <c r="L34" i="11"/>
  <c r="H34" i="11"/>
  <c r="D34" i="11"/>
  <c r="T33" i="11"/>
  <c r="P33" i="11"/>
  <c r="P37" i="11" s="1"/>
  <c r="L33" i="11"/>
  <c r="H33" i="11"/>
  <c r="D33" i="11"/>
  <c r="T32" i="11"/>
  <c r="P32" i="11"/>
  <c r="L32" i="11"/>
  <c r="H32" i="11"/>
  <c r="D32" i="11"/>
  <c r="T31" i="11"/>
  <c r="P31" i="11"/>
  <c r="L31" i="11"/>
  <c r="L37" i="11" s="1"/>
  <c r="H31" i="11"/>
  <c r="D31" i="11"/>
  <c r="P29" i="11"/>
  <c r="L29" i="11"/>
  <c r="H29" i="11"/>
  <c r="D29" i="11"/>
  <c r="P28" i="11"/>
  <c r="L28" i="11"/>
  <c r="H28" i="11"/>
  <c r="D28" i="11"/>
  <c r="P20" i="11"/>
  <c r="L20" i="11"/>
  <c r="H20" i="11"/>
  <c r="D20" i="11"/>
  <c r="P19" i="11"/>
  <c r="L19" i="11"/>
  <c r="H19" i="11"/>
  <c r="D19" i="11"/>
  <c r="W30" i="11"/>
  <c r="W42" i="11" s="1"/>
  <c r="W31" i="11"/>
  <c r="W43" i="11" s="1"/>
  <c r="W32" i="11"/>
  <c r="W44" i="11" s="1"/>
  <c r="F42" i="18"/>
  <c r="G38" i="18" s="1"/>
  <c r="T43" i="11"/>
  <c r="T42" i="11"/>
  <c r="T41" i="11"/>
  <c r="T40" i="11"/>
  <c r="T39" i="11"/>
  <c r="T38" i="11"/>
  <c r="T29" i="11"/>
  <c r="T28" i="11"/>
  <c r="T20" i="11"/>
  <c r="T19" i="11"/>
  <c r="T11" i="11"/>
  <c r="T10" i="11"/>
  <c r="P43" i="11"/>
  <c r="P42" i="11"/>
  <c r="P41" i="11"/>
  <c r="P40" i="11"/>
  <c r="P39" i="11"/>
  <c r="P38" i="11"/>
  <c r="P11" i="11"/>
  <c r="P10" i="11"/>
  <c r="L43" i="11"/>
  <c r="L42" i="11"/>
  <c r="L41" i="11"/>
  <c r="L40" i="11"/>
  <c r="L39" i="11"/>
  <c r="L38" i="11"/>
  <c r="L11" i="11"/>
  <c r="L10" i="11"/>
  <c r="L12" i="11" s="1"/>
  <c r="H43" i="11"/>
  <c r="H42" i="11"/>
  <c r="H41" i="11"/>
  <c r="H40" i="11"/>
  <c r="H39" i="11"/>
  <c r="H38" i="11"/>
  <c r="H37" i="11"/>
  <c r="H11" i="11"/>
  <c r="H10" i="11"/>
  <c r="D43" i="11"/>
  <c r="D10" i="11"/>
  <c r="D11" i="11"/>
  <c r="C2" i="3"/>
  <c r="C24" i="3"/>
  <c r="C25" i="3"/>
  <c r="C26" i="3"/>
  <c r="C27" i="3"/>
  <c r="E27" i="3"/>
  <c r="F27" i="3" s="1"/>
  <c r="B13" i="3"/>
  <c r="B13" i="8" s="1"/>
  <c r="D2" i="3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Q41" i="6"/>
  <c r="R41" i="6"/>
  <c r="S41" i="6"/>
  <c r="T41" i="6"/>
  <c r="U41" i="6"/>
  <c r="V41" i="6"/>
  <c r="W41" i="6"/>
  <c r="X41" i="6"/>
  <c r="Y41" i="6"/>
  <c r="Z41" i="6"/>
  <c r="AA41" i="6"/>
  <c r="Q42" i="6"/>
  <c r="R42" i="6"/>
  <c r="S42" i="6"/>
  <c r="T42" i="6"/>
  <c r="U42" i="6"/>
  <c r="V42" i="6"/>
  <c r="W42" i="6"/>
  <c r="X42" i="6"/>
  <c r="Y42" i="6"/>
  <c r="Z42" i="6"/>
  <c r="AA42" i="6"/>
  <c r="Q43" i="6"/>
  <c r="R43" i="6"/>
  <c r="S43" i="6"/>
  <c r="T43" i="6"/>
  <c r="U43" i="6"/>
  <c r="V43" i="6"/>
  <c r="W43" i="6"/>
  <c r="X43" i="6"/>
  <c r="Y43" i="6"/>
  <c r="Z43" i="6"/>
  <c r="AA43" i="6"/>
  <c r="Q44" i="6"/>
  <c r="R44" i="6"/>
  <c r="S44" i="6"/>
  <c r="T44" i="6"/>
  <c r="U44" i="6"/>
  <c r="V44" i="6"/>
  <c r="W44" i="6"/>
  <c r="X44" i="6"/>
  <c r="Y44" i="6"/>
  <c r="Z44" i="6"/>
  <c r="AA44" i="6"/>
  <c r="Q45" i="6"/>
  <c r="R45" i="6"/>
  <c r="S45" i="6"/>
  <c r="T45" i="6"/>
  <c r="U45" i="6"/>
  <c r="V45" i="6"/>
  <c r="W45" i="6"/>
  <c r="X45" i="6"/>
  <c r="X79" i="6" s="1"/>
  <c r="Y45" i="6"/>
  <c r="Z45" i="6"/>
  <c r="AA45" i="6"/>
  <c r="Q46" i="6"/>
  <c r="R46" i="6"/>
  <c r="R80" i="6" s="1"/>
  <c r="S46" i="6"/>
  <c r="S80" i="6" s="1"/>
  <c r="T46" i="6"/>
  <c r="T80" i="6" s="1"/>
  <c r="U46" i="6"/>
  <c r="U80" i="6" s="1"/>
  <c r="V46" i="6"/>
  <c r="W46" i="6"/>
  <c r="W80" i="6" s="1"/>
  <c r="X46" i="6"/>
  <c r="Y46" i="6"/>
  <c r="Y80" i="6" s="1"/>
  <c r="Z46" i="6"/>
  <c r="Z80" i="6" s="1"/>
  <c r="AA46" i="6"/>
  <c r="AA80" i="6" s="1"/>
  <c r="Q47" i="6"/>
  <c r="Q81" i="6" s="1"/>
  <c r="R47" i="6"/>
  <c r="S47" i="6"/>
  <c r="T47" i="6"/>
  <c r="U47" i="6"/>
  <c r="V47" i="6"/>
  <c r="W47" i="6"/>
  <c r="X47" i="6"/>
  <c r="Y47" i="6"/>
  <c r="Z47" i="6"/>
  <c r="AA47" i="6"/>
  <c r="Q48" i="6"/>
  <c r="R48" i="6"/>
  <c r="S48" i="6"/>
  <c r="T48" i="6"/>
  <c r="U48" i="6"/>
  <c r="V48" i="6"/>
  <c r="V82" i="6" s="1"/>
  <c r="W48" i="6"/>
  <c r="X48" i="6"/>
  <c r="Y48" i="6"/>
  <c r="Z48" i="6"/>
  <c r="AA48" i="6"/>
  <c r="Q49" i="6"/>
  <c r="R49" i="6"/>
  <c r="S49" i="6"/>
  <c r="S83" i="6" s="1"/>
  <c r="T49" i="6"/>
  <c r="T83" i="6" s="1"/>
  <c r="U49" i="6"/>
  <c r="V49" i="6"/>
  <c r="W49" i="6"/>
  <c r="X49" i="6"/>
  <c r="Y49" i="6"/>
  <c r="Z49" i="6"/>
  <c r="AA49" i="6"/>
  <c r="AA83" i="6" s="1"/>
  <c r="Q50" i="6"/>
  <c r="R50" i="6"/>
  <c r="S50" i="6"/>
  <c r="T50" i="6"/>
  <c r="U50" i="6"/>
  <c r="V50" i="6"/>
  <c r="W50" i="6"/>
  <c r="X50" i="6"/>
  <c r="Y50" i="6"/>
  <c r="Y84" i="6" s="1"/>
  <c r="Z50" i="6"/>
  <c r="AA50" i="6"/>
  <c r="Q51" i="6"/>
  <c r="R51" i="6"/>
  <c r="S51" i="6"/>
  <c r="T51" i="6"/>
  <c r="U51" i="6"/>
  <c r="V51" i="6"/>
  <c r="W51" i="6"/>
  <c r="X51" i="6"/>
  <c r="Y51" i="6"/>
  <c r="Z51" i="6"/>
  <c r="AA51" i="6"/>
  <c r="Q52" i="6"/>
  <c r="R52" i="6"/>
  <c r="R86" i="6" s="1"/>
  <c r="S52" i="6"/>
  <c r="S86" i="6" s="1"/>
  <c r="T52" i="6"/>
  <c r="U52" i="6"/>
  <c r="V52" i="6"/>
  <c r="W52" i="6"/>
  <c r="X52" i="6"/>
  <c r="Y52" i="6"/>
  <c r="Z52" i="6"/>
  <c r="Z86" i="6" s="1"/>
  <c r="AA52" i="6"/>
  <c r="P42" i="6"/>
  <c r="P43" i="6"/>
  <c r="P44" i="6"/>
  <c r="P45" i="6"/>
  <c r="P46" i="6"/>
  <c r="P47" i="6"/>
  <c r="P48" i="6"/>
  <c r="P49" i="6"/>
  <c r="P50" i="6"/>
  <c r="P51" i="6"/>
  <c r="P52" i="6"/>
  <c r="P41" i="6"/>
  <c r="N70" i="6"/>
  <c r="E41" i="6"/>
  <c r="E75" i="6" s="1"/>
  <c r="F41" i="6"/>
  <c r="G41" i="6"/>
  <c r="H41" i="6"/>
  <c r="I41" i="6"/>
  <c r="I75" i="6" s="1"/>
  <c r="K41" i="6"/>
  <c r="L41" i="6"/>
  <c r="M41" i="6"/>
  <c r="M75" i="6" s="1"/>
  <c r="N41" i="6"/>
  <c r="D42" i="6"/>
  <c r="E42" i="6"/>
  <c r="F42" i="6"/>
  <c r="G42" i="6"/>
  <c r="H42" i="6"/>
  <c r="I42" i="6"/>
  <c r="K42" i="6"/>
  <c r="L42" i="6"/>
  <c r="M42" i="6"/>
  <c r="N42" i="6"/>
  <c r="D43" i="6"/>
  <c r="E43" i="6"/>
  <c r="F43" i="6"/>
  <c r="G43" i="6"/>
  <c r="G77" i="6" s="1"/>
  <c r="H43" i="6"/>
  <c r="I43" i="6"/>
  <c r="K43" i="6"/>
  <c r="K77" i="6" s="1"/>
  <c r="L43" i="6"/>
  <c r="M43" i="6"/>
  <c r="N43" i="6"/>
  <c r="D44" i="6"/>
  <c r="D78" i="6" s="1"/>
  <c r="E44" i="6"/>
  <c r="F44" i="6"/>
  <c r="F78" i="6" s="1"/>
  <c r="G44" i="6"/>
  <c r="H44" i="6"/>
  <c r="H78" i="6" s="1"/>
  <c r="I44" i="6"/>
  <c r="K44" i="6"/>
  <c r="L44" i="6"/>
  <c r="L78" i="6" s="1"/>
  <c r="M44" i="6"/>
  <c r="N44" i="6"/>
  <c r="D45" i="6"/>
  <c r="D79" i="6" s="1"/>
  <c r="E45" i="6"/>
  <c r="E79" i="6" s="1"/>
  <c r="F45" i="6"/>
  <c r="F79" i="6" s="1"/>
  <c r="G45" i="6"/>
  <c r="G79" i="6" s="1"/>
  <c r="H45" i="6"/>
  <c r="H79" i="6" s="1"/>
  <c r="I45" i="6"/>
  <c r="I79" i="6" s="1"/>
  <c r="K45" i="6"/>
  <c r="L45" i="6"/>
  <c r="L79" i="6" s="1"/>
  <c r="M45" i="6"/>
  <c r="M79" i="6" s="1"/>
  <c r="N45" i="6"/>
  <c r="N79" i="6" s="1"/>
  <c r="D46" i="6"/>
  <c r="E46" i="6"/>
  <c r="E80" i="6" s="1"/>
  <c r="F46" i="6"/>
  <c r="F80" i="6" s="1"/>
  <c r="G46" i="6"/>
  <c r="H46" i="6"/>
  <c r="H80" i="6" s="1"/>
  <c r="I46" i="6"/>
  <c r="I80" i="6" s="1"/>
  <c r="K46" i="6"/>
  <c r="K80" i="6" s="1"/>
  <c r="L46" i="6"/>
  <c r="L80" i="6" s="1"/>
  <c r="M46" i="6"/>
  <c r="M80" i="6" s="1"/>
  <c r="N46" i="6"/>
  <c r="N80" i="6" s="1"/>
  <c r="D47" i="6"/>
  <c r="D81" i="6" s="1"/>
  <c r="E47" i="6"/>
  <c r="E81" i="6" s="1"/>
  <c r="F47" i="6"/>
  <c r="G47" i="6"/>
  <c r="H47" i="6"/>
  <c r="I47" i="6"/>
  <c r="K47" i="6"/>
  <c r="L47" i="6"/>
  <c r="M47" i="6"/>
  <c r="M81" i="6" s="1"/>
  <c r="N47" i="6"/>
  <c r="D48" i="6"/>
  <c r="D82" i="6" s="1"/>
  <c r="E48" i="6"/>
  <c r="E82" i="6" s="1"/>
  <c r="F48" i="6"/>
  <c r="G48" i="6"/>
  <c r="G82" i="6" s="1"/>
  <c r="H48" i="6"/>
  <c r="H82" i="6" s="1"/>
  <c r="I48" i="6"/>
  <c r="I82" i="6" s="1"/>
  <c r="K48" i="6"/>
  <c r="K82" i="6" s="1"/>
  <c r="L48" i="6"/>
  <c r="L82" i="6" s="1"/>
  <c r="M48" i="6"/>
  <c r="M82" i="6" s="1"/>
  <c r="N48" i="6"/>
  <c r="D49" i="6"/>
  <c r="D83" i="6" s="1"/>
  <c r="E49" i="6"/>
  <c r="E83" i="6" s="1"/>
  <c r="F49" i="6"/>
  <c r="F83" i="6" s="1"/>
  <c r="G49" i="6"/>
  <c r="G83" i="6" s="1"/>
  <c r="H49" i="6"/>
  <c r="H83" i="6" s="1"/>
  <c r="I49" i="6"/>
  <c r="I83" i="6" s="1"/>
  <c r="K49" i="6"/>
  <c r="L49" i="6"/>
  <c r="L83" i="6" s="1"/>
  <c r="M49" i="6"/>
  <c r="M83" i="6" s="1"/>
  <c r="N49" i="6"/>
  <c r="D50" i="6"/>
  <c r="E50" i="6"/>
  <c r="E84" i="6" s="1"/>
  <c r="F50" i="6"/>
  <c r="F84" i="6" s="1"/>
  <c r="G50" i="6"/>
  <c r="H50" i="6"/>
  <c r="I50" i="6"/>
  <c r="I84" i="6" s="1"/>
  <c r="K50" i="6"/>
  <c r="K84" i="6" s="1"/>
  <c r="L50" i="6"/>
  <c r="L84" i="6" s="1"/>
  <c r="M50" i="6"/>
  <c r="M84" i="6" s="1"/>
  <c r="N50" i="6"/>
  <c r="N84" i="6" s="1"/>
  <c r="D51" i="6"/>
  <c r="D85" i="6" s="1"/>
  <c r="E51" i="6"/>
  <c r="E85" i="6" s="1"/>
  <c r="F51" i="6"/>
  <c r="F85" i="6" s="1"/>
  <c r="G51" i="6"/>
  <c r="G85" i="6" s="1"/>
  <c r="H51" i="6"/>
  <c r="H85" i="6" s="1"/>
  <c r="I51" i="6"/>
  <c r="I85" i="6" s="1"/>
  <c r="K51" i="6"/>
  <c r="K85" i="6" s="1"/>
  <c r="L51" i="6"/>
  <c r="L85" i="6" s="1"/>
  <c r="M51" i="6"/>
  <c r="N51" i="6"/>
  <c r="N85" i="6" s="1"/>
  <c r="D52" i="6"/>
  <c r="D86" i="6" s="1"/>
  <c r="E52" i="6"/>
  <c r="E86" i="6" s="1"/>
  <c r="F52" i="6"/>
  <c r="F86" i="6" s="1"/>
  <c r="G52" i="6"/>
  <c r="G86" i="6" s="1"/>
  <c r="H52" i="6"/>
  <c r="H86" i="6" s="1"/>
  <c r="I52" i="6"/>
  <c r="I86" i="6" s="1"/>
  <c r="K52" i="6"/>
  <c r="K86" i="6" s="1"/>
  <c r="L52" i="6"/>
  <c r="L86" i="6" s="1"/>
  <c r="M52" i="6"/>
  <c r="M86" i="6" s="1"/>
  <c r="N52" i="6"/>
  <c r="D53" i="6"/>
  <c r="D87" i="6" s="1"/>
  <c r="E53" i="6"/>
  <c r="E87" i="6" s="1"/>
  <c r="F53" i="6"/>
  <c r="F87" i="6" s="1"/>
  <c r="G53" i="6"/>
  <c r="G87" i="6" s="1"/>
  <c r="H53" i="6"/>
  <c r="H87" i="6" s="1"/>
  <c r="I53" i="6"/>
  <c r="I87" i="6" s="1"/>
  <c r="K53" i="6"/>
  <c r="K87" i="6" s="1"/>
  <c r="L53" i="6"/>
  <c r="L87" i="6" s="1"/>
  <c r="M53" i="6"/>
  <c r="M87" i="6" s="1"/>
  <c r="N53" i="6"/>
  <c r="N87" i="6" s="1"/>
  <c r="D54" i="6"/>
  <c r="E54" i="6"/>
  <c r="E88" i="6" s="1"/>
  <c r="F54" i="6"/>
  <c r="F88" i="6" s="1"/>
  <c r="G54" i="6"/>
  <c r="H54" i="6"/>
  <c r="I54" i="6"/>
  <c r="I88" i="6" s="1"/>
  <c r="K54" i="6"/>
  <c r="K88" i="6" s="1"/>
  <c r="L54" i="6"/>
  <c r="L88" i="6" s="1"/>
  <c r="M54" i="6"/>
  <c r="M88" i="6" s="1"/>
  <c r="N54" i="6"/>
  <c r="N88" i="6" s="1"/>
  <c r="D55" i="6"/>
  <c r="D89" i="6" s="1"/>
  <c r="E55" i="6"/>
  <c r="E89" i="6" s="1"/>
  <c r="F55" i="6"/>
  <c r="F89" i="6" s="1"/>
  <c r="G55" i="6"/>
  <c r="G89" i="6" s="1"/>
  <c r="H55" i="6"/>
  <c r="H89" i="6" s="1"/>
  <c r="I55" i="6"/>
  <c r="K55" i="6"/>
  <c r="K89" i="6" s="1"/>
  <c r="L55" i="6"/>
  <c r="L89" i="6" s="1"/>
  <c r="M55" i="6"/>
  <c r="M89" i="6" s="1"/>
  <c r="N55" i="6"/>
  <c r="N89" i="6" s="1"/>
  <c r="D56" i="6"/>
  <c r="E56" i="6"/>
  <c r="F56" i="6"/>
  <c r="G56" i="6"/>
  <c r="H56" i="6"/>
  <c r="I56" i="6"/>
  <c r="K56" i="6"/>
  <c r="L56" i="6"/>
  <c r="M56" i="6"/>
  <c r="N56" i="6"/>
  <c r="D57" i="6"/>
  <c r="D91" i="6" s="1"/>
  <c r="E57" i="6"/>
  <c r="E91" i="6" s="1"/>
  <c r="F57" i="6"/>
  <c r="F91" i="6" s="1"/>
  <c r="G57" i="6"/>
  <c r="G91" i="6" s="1"/>
  <c r="H57" i="6"/>
  <c r="H91" i="6" s="1"/>
  <c r="I57" i="6"/>
  <c r="I91" i="6" s="1"/>
  <c r="K57" i="6"/>
  <c r="K91" i="6" s="1"/>
  <c r="L57" i="6"/>
  <c r="L91" i="6" s="1"/>
  <c r="M57" i="6"/>
  <c r="M91" i="6" s="1"/>
  <c r="N57" i="6"/>
  <c r="N91" i="6" s="1"/>
  <c r="D58" i="6"/>
  <c r="D92" i="6" s="1"/>
  <c r="E58" i="6"/>
  <c r="E92" i="6" s="1"/>
  <c r="F58" i="6"/>
  <c r="F92" i="6" s="1"/>
  <c r="G58" i="6"/>
  <c r="G92" i="6" s="1"/>
  <c r="H58" i="6"/>
  <c r="I58" i="6"/>
  <c r="I92" i="6" s="1"/>
  <c r="K58" i="6"/>
  <c r="K92" i="6" s="1"/>
  <c r="L58" i="6"/>
  <c r="L92" i="6" s="1"/>
  <c r="M58" i="6"/>
  <c r="M92" i="6" s="1"/>
  <c r="N58" i="6"/>
  <c r="N92" i="6" s="1"/>
  <c r="E59" i="6"/>
  <c r="E93" i="6" s="1"/>
  <c r="F59" i="6"/>
  <c r="G59" i="6"/>
  <c r="G93" i="6" s="1"/>
  <c r="H59" i="6"/>
  <c r="H93" i="6" s="1"/>
  <c r="I59" i="6"/>
  <c r="I93" i="6" s="1"/>
  <c r="K59" i="6"/>
  <c r="K93" i="6" s="1"/>
  <c r="L59" i="6"/>
  <c r="L93" i="6" s="1"/>
  <c r="M59" i="6"/>
  <c r="M93" i="6" s="1"/>
  <c r="N59" i="6"/>
  <c r="N93" i="6" s="1"/>
  <c r="D60" i="6"/>
  <c r="D94" i="6" s="1"/>
  <c r="E60" i="6"/>
  <c r="E94" i="6" s="1"/>
  <c r="F60" i="6"/>
  <c r="F94" i="6" s="1"/>
  <c r="G60" i="6"/>
  <c r="G94" i="6" s="1"/>
  <c r="H60" i="6"/>
  <c r="H94" i="6" s="1"/>
  <c r="I60" i="6"/>
  <c r="I94" i="6" s="1"/>
  <c r="K60" i="6"/>
  <c r="K94" i="6" s="1"/>
  <c r="L60" i="6"/>
  <c r="L94" i="6" s="1"/>
  <c r="M60" i="6"/>
  <c r="M94" i="6" s="1"/>
  <c r="N60" i="6"/>
  <c r="N94" i="6" s="1"/>
  <c r="D61" i="6"/>
  <c r="D95" i="6" s="1"/>
  <c r="E61" i="6"/>
  <c r="E95" i="6" s="1"/>
  <c r="F61" i="6"/>
  <c r="F95" i="6" s="1"/>
  <c r="G61" i="6"/>
  <c r="H61" i="6"/>
  <c r="H95" i="6" s="1"/>
  <c r="I61" i="6"/>
  <c r="I95" i="6" s="1"/>
  <c r="K61" i="6"/>
  <c r="K95" i="6" s="1"/>
  <c r="L61" i="6"/>
  <c r="L95" i="6" s="1"/>
  <c r="M61" i="6"/>
  <c r="M95" i="6" s="1"/>
  <c r="N61" i="6"/>
  <c r="N95" i="6" s="1"/>
  <c r="D62" i="6"/>
  <c r="D96" i="6" s="1"/>
  <c r="E62" i="6"/>
  <c r="E96" i="6" s="1"/>
  <c r="F62" i="6"/>
  <c r="F96" i="6" s="1"/>
  <c r="G62" i="6"/>
  <c r="G96" i="6" s="1"/>
  <c r="H62" i="6"/>
  <c r="H96" i="6" s="1"/>
  <c r="I62" i="6"/>
  <c r="I96" i="6" s="1"/>
  <c r="K62" i="6"/>
  <c r="K96" i="6" s="1"/>
  <c r="L62" i="6"/>
  <c r="L96" i="6" s="1"/>
  <c r="M62" i="6"/>
  <c r="M96" i="6" s="1"/>
  <c r="N62" i="6"/>
  <c r="N96" i="6" s="1"/>
  <c r="D63" i="6"/>
  <c r="D97" i="6" s="1"/>
  <c r="E63" i="6"/>
  <c r="E97" i="6" s="1"/>
  <c r="F63" i="6"/>
  <c r="F97" i="6" s="1"/>
  <c r="G63" i="6"/>
  <c r="G97" i="6" s="1"/>
  <c r="H63" i="6"/>
  <c r="H97" i="6" s="1"/>
  <c r="I63" i="6"/>
  <c r="I97" i="6" s="1"/>
  <c r="K63" i="6"/>
  <c r="K97" i="6" s="1"/>
  <c r="L63" i="6"/>
  <c r="L97" i="6" s="1"/>
  <c r="M63" i="6"/>
  <c r="M97" i="6" s="1"/>
  <c r="N63" i="6"/>
  <c r="N97" i="6" s="1"/>
  <c r="D64" i="6"/>
  <c r="D98" i="6" s="1"/>
  <c r="E64" i="6"/>
  <c r="E98" i="6" s="1"/>
  <c r="F64" i="6"/>
  <c r="F98" i="6" s="1"/>
  <c r="G64" i="6"/>
  <c r="H64" i="6"/>
  <c r="I64" i="6"/>
  <c r="K64" i="6"/>
  <c r="K98" i="6" s="1"/>
  <c r="L64" i="6"/>
  <c r="M64" i="6"/>
  <c r="M98" i="6" s="1"/>
  <c r="N64" i="6"/>
  <c r="D65" i="6"/>
  <c r="D99" i="6" s="1"/>
  <c r="E65" i="6"/>
  <c r="E99" i="6" s="1"/>
  <c r="F65" i="6"/>
  <c r="F99" i="6" s="1"/>
  <c r="G65" i="6"/>
  <c r="H65" i="6"/>
  <c r="H99" i="6" s="1"/>
  <c r="I65" i="6"/>
  <c r="I99" i="6" s="1"/>
  <c r="K65" i="6"/>
  <c r="K99" i="6" s="1"/>
  <c r="L65" i="6"/>
  <c r="L99" i="6" s="1"/>
  <c r="M65" i="6"/>
  <c r="M99" i="6" s="1"/>
  <c r="N65" i="6"/>
  <c r="N99" i="6" s="1"/>
  <c r="D66" i="6"/>
  <c r="D100" i="6" s="1"/>
  <c r="E66" i="6"/>
  <c r="E100" i="6" s="1"/>
  <c r="F66" i="6"/>
  <c r="F100" i="6" s="1"/>
  <c r="G66" i="6"/>
  <c r="G100" i="6" s="1"/>
  <c r="H66" i="6"/>
  <c r="H100" i="6" s="1"/>
  <c r="I66" i="6"/>
  <c r="I100" i="6" s="1"/>
  <c r="K66" i="6"/>
  <c r="K100" i="6" s="1"/>
  <c r="L66" i="6"/>
  <c r="L100" i="6" s="1"/>
  <c r="M66" i="6"/>
  <c r="M100" i="6" s="1"/>
  <c r="N66" i="6"/>
  <c r="N100" i="6" s="1"/>
  <c r="D67" i="6"/>
  <c r="D101" i="6" s="1"/>
  <c r="E67" i="6"/>
  <c r="E101" i="6" s="1"/>
  <c r="F67" i="6"/>
  <c r="F101" i="6" s="1"/>
  <c r="G67" i="6"/>
  <c r="G101" i="6" s="1"/>
  <c r="H67" i="6"/>
  <c r="H101" i="6" s="1"/>
  <c r="I67" i="6"/>
  <c r="I101" i="6" s="1"/>
  <c r="K67" i="6"/>
  <c r="K101" i="6" s="1"/>
  <c r="L67" i="6"/>
  <c r="L101" i="6" s="1"/>
  <c r="M67" i="6"/>
  <c r="M101" i="6" s="1"/>
  <c r="N67" i="6"/>
  <c r="D68" i="6"/>
  <c r="D102" i="6" s="1"/>
  <c r="E68" i="6"/>
  <c r="E102" i="6" s="1"/>
  <c r="F68" i="6"/>
  <c r="F102" i="6" s="1"/>
  <c r="G68" i="6"/>
  <c r="G102" i="6" s="1"/>
  <c r="H68" i="6"/>
  <c r="H102" i="6" s="1"/>
  <c r="I68" i="6"/>
  <c r="I102" i="6" s="1"/>
  <c r="K68" i="6"/>
  <c r="L68" i="6"/>
  <c r="L102" i="6" s="1"/>
  <c r="M68" i="6"/>
  <c r="M102" i="6" s="1"/>
  <c r="N68" i="6"/>
  <c r="N102" i="6" s="1"/>
  <c r="D69" i="6"/>
  <c r="D103" i="6" s="1"/>
  <c r="E69" i="6"/>
  <c r="E103" i="6" s="1"/>
  <c r="F69" i="6"/>
  <c r="F103" i="6" s="1"/>
  <c r="G69" i="6"/>
  <c r="H69" i="6"/>
  <c r="H103" i="6" s="1"/>
  <c r="I69" i="6"/>
  <c r="I103" i="6" s="1"/>
  <c r="K69" i="6"/>
  <c r="K103" i="6" s="1"/>
  <c r="L69" i="6"/>
  <c r="M69" i="6"/>
  <c r="M103" i="6" s="1"/>
  <c r="N69" i="6"/>
  <c r="N103" i="6" s="1"/>
  <c r="D70" i="6"/>
  <c r="D104" i="6" s="1"/>
  <c r="E70" i="6"/>
  <c r="E104" i="6" s="1"/>
  <c r="F70" i="6"/>
  <c r="F104" i="6" s="1"/>
  <c r="G70" i="6"/>
  <c r="G104" i="6" s="1"/>
  <c r="H70" i="6"/>
  <c r="H104" i="6" s="1"/>
  <c r="I70" i="6"/>
  <c r="I104" i="6" s="1"/>
  <c r="K70" i="6"/>
  <c r="K104" i="6" s="1"/>
  <c r="L70" i="6"/>
  <c r="L104" i="6" s="1"/>
  <c r="M70" i="6"/>
  <c r="C42" i="6"/>
  <c r="C43" i="6"/>
  <c r="C77" i="6" s="1"/>
  <c r="C44" i="6"/>
  <c r="C45" i="6"/>
  <c r="C79" i="6" s="1"/>
  <c r="C46" i="6"/>
  <c r="C80" i="6" s="1"/>
  <c r="C47" i="6"/>
  <c r="C81" i="6" s="1"/>
  <c r="C48" i="6"/>
  <c r="C82" i="6" s="1"/>
  <c r="C49" i="6"/>
  <c r="C83" i="6" s="1"/>
  <c r="C50" i="6"/>
  <c r="C84" i="6" s="1"/>
  <c r="C51" i="6"/>
  <c r="C85" i="6" s="1"/>
  <c r="C52" i="6"/>
  <c r="C86" i="6" s="1"/>
  <c r="C53" i="6"/>
  <c r="C87" i="6" s="1"/>
  <c r="C54" i="6"/>
  <c r="C88" i="6" s="1"/>
  <c r="C55" i="6"/>
  <c r="C89" i="6" s="1"/>
  <c r="C56" i="6"/>
  <c r="C90" i="6" s="1"/>
  <c r="C57" i="6"/>
  <c r="C91" i="6" s="1"/>
  <c r="C58" i="6"/>
  <c r="C92" i="6" s="1"/>
  <c r="C59" i="6"/>
  <c r="C93" i="6" s="1"/>
  <c r="C60" i="6"/>
  <c r="C61" i="6"/>
  <c r="C95" i="6" s="1"/>
  <c r="C62" i="6"/>
  <c r="C96" i="6" s="1"/>
  <c r="C63" i="6"/>
  <c r="C97" i="6" s="1"/>
  <c r="C64" i="6"/>
  <c r="C65" i="6"/>
  <c r="C99" i="6" s="1"/>
  <c r="C66" i="6"/>
  <c r="C100" i="6" s="1"/>
  <c r="C67" i="6"/>
  <c r="C101" i="6" s="1"/>
  <c r="C68" i="6"/>
  <c r="C69" i="6"/>
  <c r="C103" i="6" s="1"/>
  <c r="C70" i="6"/>
  <c r="C104" i="6" s="1"/>
  <c r="AD33" i="6"/>
  <c r="AD36" i="6" s="1"/>
  <c r="AC33" i="6"/>
  <c r="AC36" i="6" s="1"/>
  <c r="AB33" i="6"/>
  <c r="AA33" i="6"/>
  <c r="Z33" i="6"/>
  <c r="Y33" i="6"/>
  <c r="X33" i="6"/>
  <c r="X36" i="6" s="1"/>
  <c r="W33" i="6"/>
  <c r="W36" i="6" s="1"/>
  <c r="V33" i="6"/>
  <c r="U33" i="6"/>
  <c r="U36" i="6" s="1"/>
  <c r="T33" i="6"/>
  <c r="S33" i="6"/>
  <c r="R33" i="6"/>
  <c r="Q33" i="6"/>
  <c r="Q36" i="6" s="1"/>
  <c r="P33" i="6"/>
  <c r="P36" i="6" s="1"/>
  <c r="O33" i="6"/>
  <c r="Q2" i="6"/>
  <c r="AD2" i="6"/>
  <c r="AC2" i="6"/>
  <c r="AB2" i="6"/>
  <c r="AA2" i="6"/>
  <c r="Z2" i="6"/>
  <c r="Y2" i="6"/>
  <c r="X2" i="6"/>
  <c r="W2" i="6"/>
  <c r="V2" i="6"/>
  <c r="U2" i="6"/>
  <c r="T2" i="6"/>
  <c r="S2" i="6"/>
  <c r="R2" i="6"/>
  <c r="P2" i="6"/>
  <c r="O2" i="6"/>
  <c r="C39" i="1"/>
  <c r="D39" i="1"/>
  <c r="E39" i="1"/>
  <c r="F39" i="1"/>
  <c r="G39" i="1"/>
  <c r="H39" i="1"/>
  <c r="J39" i="1"/>
  <c r="K39" i="1"/>
  <c r="L39" i="1"/>
  <c r="M39" i="1"/>
  <c r="C40" i="1"/>
  <c r="D40" i="1"/>
  <c r="E40" i="1"/>
  <c r="F40" i="1"/>
  <c r="G40" i="1"/>
  <c r="H40" i="1"/>
  <c r="J40" i="1"/>
  <c r="K40" i="1"/>
  <c r="L40" i="1"/>
  <c r="M40" i="1"/>
  <c r="C41" i="1"/>
  <c r="D41" i="1"/>
  <c r="E41" i="1"/>
  <c r="F41" i="1"/>
  <c r="G41" i="1"/>
  <c r="H41" i="1"/>
  <c r="J41" i="1"/>
  <c r="K41" i="1"/>
  <c r="L41" i="1"/>
  <c r="M41" i="1"/>
  <c r="C42" i="1"/>
  <c r="D42" i="1"/>
  <c r="E42" i="1"/>
  <c r="F42" i="1"/>
  <c r="G42" i="1"/>
  <c r="H42" i="1"/>
  <c r="J42" i="1"/>
  <c r="K42" i="1"/>
  <c r="L42" i="1"/>
  <c r="M42" i="1"/>
  <c r="C43" i="1"/>
  <c r="D43" i="1"/>
  <c r="E43" i="1"/>
  <c r="F43" i="1"/>
  <c r="G43" i="1"/>
  <c r="H43" i="1"/>
  <c r="J43" i="1"/>
  <c r="K43" i="1"/>
  <c r="L43" i="1"/>
  <c r="M43" i="1"/>
  <c r="C44" i="1"/>
  <c r="D44" i="1"/>
  <c r="E44" i="1"/>
  <c r="F44" i="1"/>
  <c r="G44" i="1"/>
  <c r="H44" i="1"/>
  <c r="J44" i="1"/>
  <c r="K44" i="1"/>
  <c r="L44" i="1"/>
  <c r="M44" i="1"/>
  <c r="C45" i="1"/>
  <c r="D45" i="1"/>
  <c r="E45" i="1"/>
  <c r="F45" i="1"/>
  <c r="G45" i="1"/>
  <c r="H45" i="1"/>
  <c r="J45" i="1"/>
  <c r="K45" i="1"/>
  <c r="L45" i="1"/>
  <c r="M45" i="1"/>
  <c r="C46" i="1"/>
  <c r="D46" i="1"/>
  <c r="E46" i="1"/>
  <c r="F46" i="1"/>
  <c r="G46" i="1"/>
  <c r="H46" i="1"/>
  <c r="J46" i="1"/>
  <c r="K46" i="1"/>
  <c r="L46" i="1"/>
  <c r="M46" i="1"/>
  <c r="C47" i="1"/>
  <c r="D47" i="1"/>
  <c r="E47" i="1"/>
  <c r="F47" i="1"/>
  <c r="G47" i="1"/>
  <c r="H47" i="1"/>
  <c r="J47" i="1"/>
  <c r="K47" i="1"/>
  <c r="L47" i="1"/>
  <c r="M47" i="1"/>
  <c r="C48" i="1"/>
  <c r="D48" i="1"/>
  <c r="E48" i="1"/>
  <c r="F48" i="1"/>
  <c r="G48" i="1"/>
  <c r="H48" i="1"/>
  <c r="J48" i="1"/>
  <c r="K48" i="1"/>
  <c r="L48" i="1"/>
  <c r="M48" i="1"/>
  <c r="C49" i="1"/>
  <c r="D49" i="1"/>
  <c r="E49" i="1"/>
  <c r="F49" i="1"/>
  <c r="G49" i="1"/>
  <c r="H49" i="1"/>
  <c r="I49" i="1"/>
  <c r="J49" i="1"/>
  <c r="K49" i="1"/>
  <c r="L49" i="1"/>
  <c r="M49" i="1"/>
  <c r="C50" i="1"/>
  <c r="D50" i="1"/>
  <c r="E50" i="1"/>
  <c r="F50" i="1"/>
  <c r="G50" i="1"/>
  <c r="H50" i="1"/>
  <c r="I50" i="1"/>
  <c r="J50" i="1"/>
  <c r="K50" i="1"/>
  <c r="L50" i="1"/>
  <c r="M50" i="1"/>
  <c r="C51" i="1"/>
  <c r="D51" i="1"/>
  <c r="E51" i="1"/>
  <c r="F51" i="1"/>
  <c r="G51" i="1"/>
  <c r="H51" i="1"/>
  <c r="I51" i="1"/>
  <c r="J51" i="1"/>
  <c r="K51" i="1"/>
  <c r="L51" i="1"/>
  <c r="M51" i="1"/>
  <c r="C52" i="1"/>
  <c r="D52" i="1"/>
  <c r="E52" i="1"/>
  <c r="F52" i="1"/>
  <c r="G52" i="1"/>
  <c r="H52" i="1"/>
  <c r="I52" i="1"/>
  <c r="J52" i="1"/>
  <c r="K52" i="1"/>
  <c r="L52" i="1"/>
  <c r="M52" i="1"/>
  <c r="C53" i="1"/>
  <c r="D53" i="1"/>
  <c r="E53" i="1"/>
  <c r="F53" i="1"/>
  <c r="G53" i="1"/>
  <c r="H53" i="1"/>
  <c r="I53" i="1"/>
  <c r="J53" i="1"/>
  <c r="K53" i="1"/>
  <c r="L53" i="1"/>
  <c r="M53" i="1"/>
  <c r="C54" i="1"/>
  <c r="D54" i="1"/>
  <c r="E54" i="1"/>
  <c r="F54" i="1"/>
  <c r="G54" i="1"/>
  <c r="H54" i="1"/>
  <c r="I54" i="1"/>
  <c r="J54" i="1"/>
  <c r="K54" i="1"/>
  <c r="L54" i="1"/>
  <c r="M54" i="1"/>
  <c r="C55" i="1"/>
  <c r="D55" i="1"/>
  <c r="E55" i="1"/>
  <c r="F55" i="1"/>
  <c r="G55" i="1"/>
  <c r="H55" i="1"/>
  <c r="I55" i="1"/>
  <c r="J55" i="1"/>
  <c r="K55" i="1"/>
  <c r="L55" i="1"/>
  <c r="M55" i="1"/>
  <c r="C56" i="1"/>
  <c r="D56" i="1"/>
  <c r="E56" i="1"/>
  <c r="F56" i="1"/>
  <c r="G56" i="1"/>
  <c r="H56" i="1"/>
  <c r="I56" i="1"/>
  <c r="J56" i="1"/>
  <c r="K56" i="1"/>
  <c r="L56" i="1"/>
  <c r="M56" i="1"/>
  <c r="C57" i="1"/>
  <c r="D57" i="1"/>
  <c r="E57" i="1"/>
  <c r="F57" i="1"/>
  <c r="G57" i="1"/>
  <c r="H57" i="1"/>
  <c r="I57" i="1"/>
  <c r="J57" i="1"/>
  <c r="K57" i="1"/>
  <c r="L57" i="1"/>
  <c r="M57" i="1"/>
  <c r="C58" i="1"/>
  <c r="D58" i="1"/>
  <c r="E58" i="1"/>
  <c r="F58" i="1"/>
  <c r="G58" i="1"/>
  <c r="H58" i="1"/>
  <c r="I58" i="1"/>
  <c r="J58" i="1"/>
  <c r="K58" i="1"/>
  <c r="L58" i="1"/>
  <c r="M58" i="1"/>
  <c r="C59" i="1"/>
  <c r="D59" i="1"/>
  <c r="E59" i="1"/>
  <c r="F59" i="1"/>
  <c r="G59" i="1"/>
  <c r="H59" i="1"/>
  <c r="I59" i="1"/>
  <c r="J59" i="1"/>
  <c r="K59" i="1"/>
  <c r="L59" i="1"/>
  <c r="M59" i="1"/>
  <c r="C60" i="1"/>
  <c r="D60" i="1"/>
  <c r="E60" i="1"/>
  <c r="F60" i="1"/>
  <c r="G60" i="1"/>
  <c r="H60" i="1"/>
  <c r="I60" i="1"/>
  <c r="J60" i="1"/>
  <c r="K60" i="1"/>
  <c r="L60" i="1"/>
  <c r="M60" i="1"/>
  <c r="C61" i="1"/>
  <c r="D61" i="1"/>
  <c r="E61" i="1"/>
  <c r="F61" i="1"/>
  <c r="G61" i="1"/>
  <c r="H61" i="1"/>
  <c r="I61" i="1"/>
  <c r="J61" i="1"/>
  <c r="K61" i="1"/>
  <c r="L61" i="1"/>
  <c r="M61" i="1"/>
  <c r="C62" i="1"/>
  <c r="D62" i="1"/>
  <c r="E62" i="1"/>
  <c r="F62" i="1"/>
  <c r="G62" i="1"/>
  <c r="H62" i="1"/>
  <c r="I62" i="1"/>
  <c r="J62" i="1"/>
  <c r="K62" i="1"/>
  <c r="L62" i="1"/>
  <c r="M62" i="1"/>
  <c r="C63" i="1"/>
  <c r="D63" i="1"/>
  <c r="E63" i="1"/>
  <c r="F63" i="1"/>
  <c r="G63" i="1"/>
  <c r="H63" i="1"/>
  <c r="I63" i="1"/>
  <c r="J63" i="1"/>
  <c r="K63" i="1"/>
  <c r="L63" i="1"/>
  <c r="M63" i="1"/>
  <c r="C64" i="1"/>
  <c r="D64" i="1"/>
  <c r="E64" i="1"/>
  <c r="F64" i="1"/>
  <c r="G64" i="1"/>
  <c r="H64" i="1"/>
  <c r="I64" i="1"/>
  <c r="J64" i="1"/>
  <c r="K64" i="1"/>
  <c r="L64" i="1"/>
  <c r="M64" i="1"/>
  <c r="C65" i="1"/>
  <c r="D65" i="1"/>
  <c r="E65" i="1"/>
  <c r="F65" i="1"/>
  <c r="G65" i="1"/>
  <c r="H65" i="1"/>
  <c r="I65" i="1"/>
  <c r="J65" i="1"/>
  <c r="K65" i="1"/>
  <c r="L65" i="1"/>
  <c r="M65" i="1"/>
  <c r="C66" i="1"/>
  <c r="D66" i="1"/>
  <c r="E66" i="1"/>
  <c r="F66" i="1"/>
  <c r="G66" i="1"/>
  <c r="H66" i="1"/>
  <c r="I66" i="1"/>
  <c r="J66" i="1"/>
  <c r="K66" i="1"/>
  <c r="L66" i="1"/>
  <c r="M66" i="1"/>
  <c r="C67" i="1"/>
  <c r="D67" i="1"/>
  <c r="E67" i="1"/>
  <c r="F67" i="1"/>
  <c r="G67" i="1"/>
  <c r="H67" i="1"/>
  <c r="I67" i="1"/>
  <c r="J67" i="1"/>
  <c r="K67" i="1"/>
  <c r="L67" i="1"/>
  <c r="M67" i="1"/>
  <c r="C68" i="1"/>
  <c r="D68" i="1"/>
  <c r="E68" i="1"/>
  <c r="F68" i="1"/>
  <c r="G68" i="1"/>
  <c r="H68" i="1"/>
  <c r="I68" i="1"/>
  <c r="J68" i="1"/>
  <c r="K68" i="1"/>
  <c r="L68" i="1"/>
  <c r="M68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39" i="1"/>
  <c r="T12" i="11"/>
  <c r="T30" i="11"/>
  <c r="B23" i="8"/>
  <c r="B24" i="8" s="1"/>
  <c r="AH29" i="18"/>
  <c r="AO29" i="18"/>
  <c r="AE29" i="18"/>
  <c r="E16" i="18"/>
  <c r="P44" i="11"/>
  <c r="H44" i="11"/>
  <c r="L44" i="11"/>
  <c r="T44" i="1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Z4" i="1"/>
  <c r="Y4" i="1"/>
  <c r="X4" i="1"/>
  <c r="W4" i="1"/>
  <c r="V4" i="1"/>
  <c r="U4" i="1"/>
  <c r="T4" i="1"/>
  <c r="S4" i="1"/>
  <c r="R4" i="1"/>
  <c r="Q4" i="1"/>
  <c r="P4" i="1"/>
  <c r="O4" i="1"/>
  <c r="C4" i="1"/>
  <c r="D4" i="1"/>
  <c r="F4" i="1"/>
  <c r="G4" i="1"/>
  <c r="H4" i="1"/>
  <c r="J4" i="1"/>
  <c r="K4" i="1"/>
  <c r="L4" i="1"/>
  <c r="M4" i="1"/>
  <c r="E4" i="1"/>
  <c r="A17" i="1"/>
  <c r="N17" i="1"/>
  <c r="N51" i="1" s="1"/>
  <c r="AA17" i="1"/>
  <c r="AA51" i="1" s="1"/>
  <c r="A18" i="1"/>
  <c r="N18" i="1"/>
  <c r="N52" i="1"/>
  <c r="A19" i="1"/>
  <c r="N19" i="1"/>
  <c r="N53" i="1"/>
  <c r="A20" i="1"/>
  <c r="N20" i="1"/>
  <c r="N54" i="1" s="1"/>
  <c r="A21" i="1"/>
  <c r="N21" i="1"/>
  <c r="N55" i="1"/>
  <c r="AA21" i="1"/>
  <c r="A22" i="1"/>
  <c r="N22" i="1"/>
  <c r="N56" i="1" s="1"/>
  <c r="A23" i="1"/>
  <c r="N23" i="1"/>
  <c r="N57" i="1" s="1"/>
  <c r="A24" i="1"/>
  <c r="N24" i="1"/>
  <c r="N58" i="1" s="1"/>
  <c r="A25" i="1"/>
  <c r="N25" i="1"/>
  <c r="N59" i="1" s="1"/>
  <c r="AA25" i="1"/>
  <c r="AA59" i="1"/>
  <c r="A26" i="1"/>
  <c r="N26" i="1"/>
  <c r="N60" i="1"/>
  <c r="A27" i="1"/>
  <c r="N27" i="1"/>
  <c r="N61" i="1" s="1"/>
  <c r="A28" i="1"/>
  <c r="N28" i="1"/>
  <c r="N62" i="1"/>
  <c r="A29" i="1"/>
  <c r="N29" i="1"/>
  <c r="N63" i="1"/>
  <c r="A30" i="1"/>
  <c r="N30" i="1"/>
  <c r="N64" i="1" s="1"/>
  <c r="A31" i="1"/>
  <c r="N31" i="1"/>
  <c r="N65" i="1" s="1"/>
  <c r="A32" i="1"/>
  <c r="N32" i="1"/>
  <c r="N66" i="1" s="1"/>
  <c r="A33" i="1"/>
  <c r="N33" i="1"/>
  <c r="N67" i="1" s="1"/>
  <c r="AA33" i="1"/>
  <c r="AA67" i="1"/>
  <c r="A34" i="1"/>
  <c r="N34" i="1"/>
  <c r="N68" i="1" s="1"/>
  <c r="B160" i="17"/>
  <c r="C160" i="17" s="1"/>
  <c r="C163" i="17" s="1"/>
  <c r="C165" i="17" s="1"/>
  <c r="A159" i="17"/>
  <c r="B150" i="17"/>
  <c r="C150" i="17" s="1"/>
  <c r="C153" i="17" s="1"/>
  <c r="A149" i="17"/>
  <c r="B140" i="17"/>
  <c r="A139" i="17"/>
  <c r="B130" i="17"/>
  <c r="B132" i="17" s="1"/>
  <c r="C130" i="17"/>
  <c r="D130" i="17" s="1"/>
  <c r="A129" i="17"/>
  <c r="B120" i="17"/>
  <c r="B123" i="17" s="1"/>
  <c r="B125" i="17" s="1"/>
  <c r="A119" i="17"/>
  <c r="B110" i="17"/>
  <c r="C110" i="17" s="1"/>
  <c r="D110" i="17" s="1"/>
  <c r="A109" i="17"/>
  <c r="B100" i="17"/>
  <c r="A99" i="17"/>
  <c r="B90" i="17"/>
  <c r="A89" i="17"/>
  <c r="B80" i="17"/>
  <c r="C80" i="17" s="1"/>
  <c r="D80" i="17" s="1"/>
  <c r="A79" i="17"/>
  <c r="B70" i="17"/>
  <c r="A69" i="17"/>
  <c r="B60" i="17"/>
  <c r="C60" i="17" s="1"/>
  <c r="D60" i="17" s="1"/>
  <c r="A59" i="17"/>
  <c r="B50" i="17"/>
  <c r="B52" i="17" s="1"/>
  <c r="A49" i="17"/>
  <c r="B40" i="17"/>
  <c r="B42" i="17" s="1"/>
  <c r="C42" i="17" s="1"/>
  <c r="A39" i="17"/>
  <c r="B159" i="17"/>
  <c r="B149" i="17"/>
  <c r="B139" i="17"/>
  <c r="B3" i="17"/>
  <c r="B129" i="17"/>
  <c r="B119" i="17"/>
  <c r="A29" i="17"/>
  <c r="B20" i="17"/>
  <c r="B23" i="17" s="1"/>
  <c r="A19" i="17"/>
  <c r="F16" i="18"/>
  <c r="G16" i="18" s="1"/>
  <c r="H16" i="18" s="1"/>
  <c r="I16" i="18" s="1"/>
  <c r="J16" i="18" s="1"/>
  <c r="K16" i="18" s="1"/>
  <c r="L16" i="18" s="1"/>
  <c r="M16" i="18" s="1"/>
  <c r="N16" i="18" s="1"/>
  <c r="O16" i="18" s="1"/>
  <c r="P16" i="18" s="1"/>
  <c r="Q16" i="18" s="1"/>
  <c r="R16" i="18" s="1"/>
  <c r="AB25" i="1"/>
  <c r="AB59" i="1" s="1"/>
  <c r="AB33" i="1"/>
  <c r="AB67" i="1"/>
  <c r="B162" i="17"/>
  <c r="C162" i="17" s="1"/>
  <c r="B53" i="17"/>
  <c r="B55" i="17" s="1"/>
  <c r="B92" i="17"/>
  <c r="C92" i="17" s="1"/>
  <c r="B82" i="17"/>
  <c r="B84" i="17" s="1"/>
  <c r="B143" i="17"/>
  <c r="B145" i="17" s="1"/>
  <c r="B112" i="17"/>
  <c r="C112" i="17" s="1"/>
  <c r="D112" i="17" s="1"/>
  <c r="B62" i="17"/>
  <c r="C62" i="17" s="1"/>
  <c r="D62" i="17" s="1"/>
  <c r="E62" i="17" s="1"/>
  <c r="AA31" i="1"/>
  <c r="AA65" i="1"/>
  <c r="AA27" i="1"/>
  <c r="AA61" i="1"/>
  <c r="AA20" i="1"/>
  <c r="AA54" i="1" s="1"/>
  <c r="AA18" i="1"/>
  <c r="AA52" i="1"/>
  <c r="AA34" i="1"/>
  <c r="AA68" i="1" s="1"/>
  <c r="AA23" i="1"/>
  <c r="AB23" i="1" s="1"/>
  <c r="AA32" i="1"/>
  <c r="AB32" i="1" s="1"/>
  <c r="AB66" i="1" s="1"/>
  <c r="AA66" i="1"/>
  <c r="AA30" i="1"/>
  <c r="AA64" i="1" s="1"/>
  <c r="AA28" i="1"/>
  <c r="AA62" i="1"/>
  <c r="AA26" i="1"/>
  <c r="AA60" i="1"/>
  <c r="AA19" i="1"/>
  <c r="AB19" i="1" s="1"/>
  <c r="AA29" i="1"/>
  <c r="AA63" i="1" s="1"/>
  <c r="AA24" i="1"/>
  <c r="AA58" i="1" s="1"/>
  <c r="AA22" i="1"/>
  <c r="AA56" i="1"/>
  <c r="C166" i="17"/>
  <c r="D160" i="17"/>
  <c r="D163" i="17" s="1"/>
  <c r="B163" i="17"/>
  <c r="B166" i="17" s="1"/>
  <c r="C133" i="17"/>
  <c r="C136" i="17" s="1"/>
  <c r="B113" i="17"/>
  <c r="B83" i="17"/>
  <c r="B85" i="17" s="1"/>
  <c r="B63" i="17"/>
  <c r="B66" i="17" s="1"/>
  <c r="AC25" i="1"/>
  <c r="AC59" i="1" s="1"/>
  <c r="AC33" i="1"/>
  <c r="AC67" i="1" s="1"/>
  <c r="AB18" i="1"/>
  <c r="AB52" i="1" s="1"/>
  <c r="AB22" i="1"/>
  <c r="AB56" i="1" s="1"/>
  <c r="AB26" i="1"/>
  <c r="AB60" i="1" s="1"/>
  <c r="AB27" i="1"/>
  <c r="AB61" i="1" s="1"/>
  <c r="AB24" i="1"/>
  <c r="AB58" i="1" s="1"/>
  <c r="AB28" i="1"/>
  <c r="AB62" i="1" s="1"/>
  <c r="AB34" i="1"/>
  <c r="AB68" i="1" s="1"/>
  <c r="AB31" i="1"/>
  <c r="AB65" i="1" s="1"/>
  <c r="AB30" i="1"/>
  <c r="B146" i="17"/>
  <c r="C132" i="17"/>
  <c r="D132" i="17" s="1"/>
  <c r="B116" i="17"/>
  <c r="B115" i="17"/>
  <c r="C82" i="17"/>
  <c r="B65" i="17"/>
  <c r="AC32" i="1"/>
  <c r="AC66" i="1" s="1"/>
  <c r="AC28" i="1"/>
  <c r="AC62" i="1" s="1"/>
  <c r="AC26" i="1"/>
  <c r="AC60" i="1" s="1"/>
  <c r="AC34" i="1"/>
  <c r="AC68" i="1" s="1"/>
  <c r="AC24" i="1"/>
  <c r="AC58" i="1" s="1"/>
  <c r="B59" i="17"/>
  <c r="B69" i="17"/>
  <c r="B79" i="17"/>
  <c r="B89" i="17"/>
  <c r="B99" i="17"/>
  <c r="B109" i="17"/>
  <c r="B49" i="17"/>
  <c r="B39" i="17"/>
  <c r="B29" i="17"/>
  <c r="B19" i="17"/>
  <c r="L26" i="5"/>
  <c r="L33" i="5"/>
  <c r="B64" i="17"/>
  <c r="B114" i="17"/>
  <c r="D37" i="11"/>
  <c r="W23" i="11" s="1"/>
  <c r="X23" i="11" s="1"/>
  <c r="B23" i="6"/>
  <c r="B24" i="6"/>
  <c r="B25" i="6"/>
  <c r="B63" i="6" s="1"/>
  <c r="B97" i="6" s="1"/>
  <c r="B26" i="6"/>
  <c r="B64" i="6" s="1"/>
  <c r="B98" i="6" s="1"/>
  <c r="B27" i="6"/>
  <c r="B28" i="6"/>
  <c r="B29" i="6"/>
  <c r="B67" i="6" s="1"/>
  <c r="B101" i="6" s="1"/>
  <c r="B30" i="6"/>
  <c r="B68" i="6" s="1"/>
  <c r="B102" i="6" s="1"/>
  <c r="B31" i="6"/>
  <c r="B32" i="6"/>
  <c r="B70" i="6" s="1"/>
  <c r="B104" i="6" s="1"/>
  <c r="B22" i="6"/>
  <c r="B51" i="6"/>
  <c r="B85" i="6" s="1"/>
  <c r="C33" i="6"/>
  <c r="B45" i="6"/>
  <c r="B79" i="6" s="1"/>
  <c r="K79" i="6"/>
  <c r="AB21" i="4"/>
  <c r="D9" i="9" s="1"/>
  <c r="D11" i="9" s="1"/>
  <c r="C9" i="9"/>
  <c r="D33" i="6"/>
  <c r="N33" i="6"/>
  <c r="M33" i="6"/>
  <c r="M36" i="6" s="1"/>
  <c r="L33" i="6"/>
  <c r="K33" i="6"/>
  <c r="J33" i="6"/>
  <c r="J36" i="6" s="1"/>
  <c r="I33" i="6"/>
  <c r="I36" i="6" s="1"/>
  <c r="H33" i="6"/>
  <c r="H36" i="6" s="1"/>
  <c r="G33" i="6"/>
  <c r="F33" i="6"/>
  <c r="E33" i="6"/>
  <c r="K102" i="6"/>
  <c r="N86" i="6"/>
  <c r="F82" i="6"/>
  <c r="N82" i="6"/>
  <c r="N101" i="6"/>
  <c r="F93" i="6"/>
  <c r="I89" i="6"/>
  <c r="M85" i="6"/>
  <c r="I81" i="6"/>
  <c r="D76" i="6"/>
  <c r="L103" i="6"/>
  <c r="K83" i="6"/>
  <c r="G98" i="6"/>
  <c r="M77" i="6"/>
  <c r="N104" i="6"/>
  <c r="M104" i="6"/>
  <c r="H92" i="6"/>
  <c r="H88" i="6"/>
  <c r="D88" i="6"/>
  <c r="D84" i="6"/>
  <c r="H84" i="6"/>
  <c r="D80" i="6"/>
  <c r="O36" i="6"/>
  <c r="S36" i="6"/>
  <c r="AA36" i="6"/>
  <c r="R36" i="6"/>
  <c r="Z36" i="6"/>
  <c r="T36" i="6"/>
  <c r="AB36" i="6"/>
  <c r="Y36" i="6"/>
  <c r="V36" i="6"/>
  <c r="A75" i="6"/>
  <c r="C19" i="3"/>
  <c r="E19" i="3"/>
  <c r="F19" i="3" s="1"/>
  <c r="D28" i="3"/>
  <c r="E28" i="3" s="1"/>
  <c r="F28" i="3" s="1"/>
  <c r="B19" i="9"/>
  <c r="B54" i="6"/>
  <c r="B88" i="6" s="1"/>
  <c r="B58" i="6"/>
  <c r="B92" i="6" s="1"/>
  <c r="D42" i="11"/>
  <c r="N2" i="6"/>
  <c r="M2" i="6"/>
  <c r="L2" i="6"/>
  <c r="A49" i="1"/>
  <c r="A48" i="1"/>
  <c r="N15" i="1"/>
  <c r="N49" i="1" s="1"/>
  <c r="A15" i="1"/>
  <c r="A14" i="1"/>
  <c r="D39" i="11"/>
  <c r="D40" i="11"/>
  <c r="D41" i="11"/>
  <c r="D38" i="11"/>
  <c r="C50" i="3"/>
  <c r="D50" i="3" s="1"/>
  <c r="E50" i="3" s="1"/>
  <c r="F50" i="3" s="1"/>
  <c r="C49" i="3"/>
  <c r="D49" i="3" s="1"/>
  <c r="E49" i="3" s="1"/>
  <c r="F49" i="3" s="1"/>
  <c r="C48" i="3"/>
  <c r="D48" i="3"/>
  <c r="E48" i="3" s="1"/>
  <c r="F48" i="3" s="1"/>
  <c r="C47" i="3"/>
  <c r="D47" i="3" s="1"/>
  <c r="E47" i="3" s="1"/>
  <c r="F47" i="3" s="1"/>
  <c r="C46" i="3"/>
  <c r="D46" i="3" s="1"/>
  <c r="E46" i="3" s="1"/>
  <c r="F46" i="3" s="1"/>
  <c r="C20" i="3"/>
  <c r="C21" i="3"/>
  <c r="E21" i="3"/>
  <c r="F21" i="3" s="1"/>
  <c r="C22" i="3"/>
  <c r="C23" i="3"/>
  <c r="E23" i="3"/>
  <c r="F23" i="3" s="1"/>
  <c r="B4" i="6"/>
  <c r="B42" i="6" s="1"/>
  <c r="B76" i="6" s="1"/>
  <c r="B5" i="6"/>
  <c r="B43" i="6" s="1"/>
  <c r="B77" i="6" s="1"/>
  <c r="B44" i="6"/>
  <c r="B78" i="6" s="1"/>
  <c r="B46" i="6"/>
  <c r="B80" i="6" s="1"/>
  <c r="B3" i="6"/>
  <c r="B41" i="6" s="1"/>
  <c r="B75" i="6" s="1"/>
  <c r="C43" i="3"/>
  <c r="D43" i="3" s="1"/>
  <c r="E43" i="3" s="1"/>
  <c r="F43" i="3" s="1"/>
  <c r="K2" i="6"/>
  <c r="J2" i="6"/>
  <c r="I2" i="6"/>
  <c r="H2" i="6"/>
  <c r="G2" i="6"/>
  <c r="F2" i="6"/>
  <c r="E2" i="6"/>
  <c r="D2" i="6"/>
  <c r="A40" i="1"/>
  <c r="A41" i="1"/>
  <c r="A42" i="1"/>
  <c r="A43" i="1"/>
  <c r="A44" i="1"/>
  <c r="A45" i="1"/>
  <c r="A46" i="1"/>
  <c r="A47" i="1"/>
  <c r="A50" i="1"/>
  <c r="A7" i="1"/>
  <c r="A8" i="1"/>
  <c r="A9" i="1"/>
  <c r="A10" i="1"/>
  <c r="A11" i="1"/>
  <c r="A12" i="1"/>
  <c r="A13" i="1"/>
  <c r="A16" i="1"/>
  <c r="N16" i="1"/>
  <c r="N50" i="1"/>
  <c r="B2" i="1"/>
  <c r="B36" i="1" s="1"/>
  <c r="O2" i="1"/>
  <c r="O36" i="1" s="1"/>
  <c r="C2" i="9"/>
  <c r="D2" i="9" s="1"/>
  <c r="E2" i="9" s="1"/>
  <c r="F2" i="9" s="1"/>
  <c r="C35" i="8"/>
  <c r="C2" i="8" s="1"/>
  <c r="C2" i="4"/>
  <c r="P2" i="4" s="1"/>
  <c r="B2" i="7"/>
  <c r="B8" i="7" s="1"/>
  <c r="O8" i="7" s="1"/>
  <c r="C39" i="6"/>
  <c r="C73" i="6" s="1"/>
  <c r="A6" i="1"/>
  <c r="A5" i="1"/>
  <c r="B26" i="8"/>
  <c r="C26" i="8" s="1"/>
  <c r="D26" i="8" s="1"/>
  <c r="E26" i="8" s="1"/>
  <c r="F26" i="8" s="1"/>
  <c r="B12" i="8"/>
  <c r="G40" i="5"/>
  <c r="C18" i="3"/>
  <c r="E18" i="3"/>
  <c r="F18" i="3" s="1"/>
  <c r="C42" i="3"/>
  <c r="D42" i="3" s="1"/>
  <c r="E42" i="3" s="1"/>
  <c r="F42" i="3" s="1"/>
  <c r="C44" i="3"/>
  <c r="D44" i="3" s="1"/>
  <c r="E44" i="3" s="1"/>
  <c r="F44" i="3" s="1"/>
  <c r="C45" i="3"/>
  <c r="D45" i="3" s="1"/>
  <c r="E45" i="3" s="1"/>
  <c r="F45" i="3" s="1"/>
  <c r="C18" i="4"/>
  <c r="D18" i="4" s="1"/>
  <c r="E18" i="4" s="1"/>
  <c r="F18" i="4" s="1"/>
  <c r="G18" i="4" s="1"/>
  <c r="H18" i="4" s="1"/>
  <c r="I18" i="4" s="1"/>
  <c r="J18" i="4" s="1"/>
  <c r="K18" i="4" s="1"/>
  <c r="L18" i="4" s="1"/>
  <c r="M18" i="4" s="1"/>
  <c r="N18" i="4" s="1"/>
  <c r="O18" i="4" s="1"/>
  <c r="B3" i="4"/>
  <c r="A39" i="1"/>
  <c r="B8" i="18"/>
  <c r="B2" i="8" s="1"/>
  <c r="B2" i="9" s="1"/>
  <c r="D30" i="11"/>
  <c r="W17" i="11" s="1"/>
  <c r="B48" i="6"/>
  <c r="B82" i="6" s="1"/>
  <c r="B59" i="6"/>
  <c r="B93" i="6" s="1"/>
  <c r="B57" i="6"/>
  <c r="B91" i="6" s="1"/>
  <c r="B55" i="6"/>
  <c r="B89" i="6" s="1"/>
  <c r="B53" i="6"/>
  <c r="B87" i="6" s="1"/>
  <c r="B49" i="6"/>
  <c r="B83" i="6" s="1"/>
  <c r="B47" i="6"/>
  <c r="B81" i="6" s="1"/>
  <c r="B50" i="6"/>
  <c r="B84" i="6" s="1"/>
  <c r="B56" i="6"/>
  <c r="B90" i="6" s="1"/>
  <c r="B52" i="6"/>
  <c r="B86" i="6" s="1"/>
  <c r="B66" i="6"/>
  <c r="B100" i="6" s="1"/>
  <c r="B62" i="6"/>
  <c r="B96" i="6"/>
  <c r="B60" i="6"/>
  <c r="B94" i="6" s="1"/>
  <c r="B69" i="6"/>
  <c r="B103" i="6" s="1"/>
  <c r="B65" i="6"/>
  <c r="B99" i="6"/>
  <c r="B61" i="6"/>
  <c r="B95" i="6" s="1"/>
  <c r="G36" i="6"/>
  <c r="K36" i="6"/>
  <c r="L36" i="6"/>
  <c r="N36" i="6"/>
  <c r="B10" i="8"/>
  <c r="O3" i="4"/>
  <c r="N3" i="1"/>
  <c r="N37" i="1" s="1"/>
  <c r="AA10" i="1"/>
  <c r="AB10" i="1" s="1"/>
  <c r="AB44" i="1" s="1"/>
  <c r="AA44" i="1"/>
  <c r="AA13" i="1"/>
  <c r="AA47" i="1" s="1"/>
  <c r="AA16" i="1"/>
  <c r="AB16" i="1" s="1"/>
  <c r="AA50" i="1"/>
  <c r="AA14" i="1"/>
  <c r="AA48" i="1" s="1"/>
  <c r="AA11" i="1"/>
  <c r="AA15" i="1"/>
  <c r="AA49" i="1"/>
  <c r="AA12" i="1"/>
  <c r="AA46" i="1"/>
  <c r="D35" i="8"/>
  <c r="D2" i="8" s="1"/>
  <c r="W81" i="6"/>
  <c r="AA86" i="6"/>
  <c r="V86" i="6"/>
  <c r="X86" i="6"/>
  <c r="X80" i="6"/>
  <c r="P80" i="6"/>
  <c r="V80" i="6"/>
  <c r="Y85" i="6"/>
  <c r="AA85" i="6"/>
  <c r="U85" i="6"/>
  <c r="S85" i="6"/>
  <c r="T84" i="6"/>
  <c r="R84" i="6"/>
  <c r="P84" i="6"/>
  <c r="Q84" i="6"/>
  <c r="Z82" i="6"/>
  <c r="P82" i="6"/>
  <c r="R82" i="6"/>
  <c r="Q83" i="6"/>
  <c r="AB14" i="1"/>
  <c r="AC14" i="1" s="1"/>
  <c r="AC48" i="1" s="1"/>
  <c r="AB48" i="1"/>
  <c r="AB12" i="1"/>
  <c r="AB46" i="1" s="1"/>
  <c r="AB13" i="1"/>
  <c r="AC13" i="1" s="1"/>
  <c r="AC47" i="1" s="1"/>
  <c r="AB15" i="1"/>
  <c r="AB49" i="1" s="1"/>
  <c r="C38" i="3"/>
  <c r="C57" i="3"/>
  <c r="C61" i="3"/>
  <c r="B12" i="4"/>
  <c r="AC10" i="1"/>
  <c r="AC44" i="1" s="1"/>
  <c r="AC12" i="1"/>
  <c r="AC46" i="1" s="1"/>
  <c r="AC15" i="1"/>
  <c r="AC49" i="1" s="1"/>
  <c r="F38" i="3"/>
  <c r="F57" i="3"/>
  <c r="D38" i="3"/>
  <c r="D57" i="3" s="1"/>
  <c r="E38" i="3"/>
  <c r="E57" i="3" s="1"/>
  <c r="AA5" i="1"/>
  <c r="AA39" i="1" s="1"/>
  <c r="AA7" i="1"/>
  <c r="AA41" i="1" s="1"/>
  <c r="AA6" i="1"/>
  <c r="AA40" i="1" s="1"/>
  <c r="AA9" i="1"/>
  <c r="AA43" i="1"/>
  <c r="AB9" i="1"/>
  <c r="AB43" i="1" s="1"/>
  <c r="AA8" i="1"/>
  <c r="AA42" i="1" s="1"/>
  <c r="AB51" i="6" l="1"/>
  <c r="AB68" i="6"/>
  <c r="X24" i="11"/>
  <c r="Y23" i="11"/>
  <c r="Z25" i="11"/>
  <c r="D133" i="17"/>
  <c r="D134" i="17" s="1"/>
  <c r="E130" i="17"/>
  <c r="E133" i="17" s="1"/>
  <c r="AB50" i="1"/>
  <c r="AC16" i="1"/>
  <c r="AC50" i="1" s="1"/>
  <c r="AB57" i="1"/>
  <c r="AC23" i="1"/>
  <c r="AC57" i="1" s="1"/>
  <c r="C155" i="17"/>
  <c r="C156" i="17"/>
  <c r="D83" i="17"/>
  <c r="E80" i="17"/>
  <c r="E83" i="17" s="1"/>
  <c r="E110" i="17"/>
  <c r="E113" i="17" s="1"/>
  <c r="D113" i="17"/>
  <c r="AB53" i="1"/>
  <c r="AC19" i="1"/>
  <c r="AC53" i="1" s="1"/>
  <c r="AA55" i="1"/>
  <c r="AB21" i="1"/>
  <c r="AC9" i="1"/>
  <c r="AC43" i="1" s="1"/>
  <c r="AB47" i="1"/>
  <c r="D44" i="11"/>
  <c r="W35" i="11" s="1"/>
  <c r="B117" i="17"/>
  <c r="B118" i="17" s="1"/>
  <c r="AB20" i="1"/>
  <c r="AB54" i="1" s="1"/>
  <c r="AA53" i="1"/>
  <c r="G29" i="18"/>
  <c r="B13" i="18"/>
  <c r="C18" i="18"/>
  <c r="E19" i="18" s="1"/>
  <c r="U100" i="6"/>
  <c r="AI10" i="6"/>
  <c r="AJ10" i="6" s="1"/>
  <c r="AA82" i="6"/>
  <c r="H30" i="11"/>
  <c r="AI24" i="6"/>
  <c r="AJ24" i="6" s="1"/>
  <c r="Q96" i="6"/>
  <c r="W96" i="6"/>
  <c r="AI9" i="6"/>
  <c r="AJ9" i="6" s="1"/>
  <c r="Y81" i="6"/>
  <c r="AA81" i="6"/>
  <c r="U81" i="6"/>
  <c r="B2" i="18"/>
  <c r="AB3" i="4"/>
  <c r="B144" i="17"/>
  <c r="B147" i="17" s="1"/>
  <c r="B148" i="17" s="1"/>
  <c r="AB29" i="1"/>
  <c r="AB63" i="1" s="1"/>
  <c r="C113" i="17"/>
  <c r="AB17" i="1"/>
  <c r="K29" i="18"/>
  <c r="S100" i="6"/>
  <c r="AI7" i="6"/>
  <c r="AJ7" i="6" s="1"/>
  <c r="Z79" i="6"/>
  <c r="AC22" i="1"/>
  <c r="AC56" i="1" s="1"/>
  <c r="B86" i="17"/>
  <c r="B87" i="17" s="1"/>
  <c r="B88" i="17" s="1"/>
  <c r="B126" i="17"/>
  <c r="B153" i="17"/>
  <c r="AI21" i="6"/>
  <c r="AJ21" i="6" s="1"/>
  <c r="U93" i="6"/>
  <c r="Y93" i="6"/>
  <c r="C135" i="17"/>
  <c r="E160" i="17"/>
  <c r="E163" i="17" s="1"/>
  <c r="D150" i="17"/>
  <c r="B152" i="17"/>
  <c r="B154" i="17" s="1"/>
  <c r="AA96" i="6"/>
  <c r="AI20" i="6"/>
  <c r="AJ20" i="6" s="1"/>
  <c r="S92" i="6"/>
  <c r="W92" i="6"/>
  <c r="X92" i="6"/>
  <c r="AB64" i="1"/>
  <c r="AC30" i="1"/>
  <c r="AC64" i="1" s="1"/>
  <c r="T37" i="11"/>
  <c r="AI32" i="6"/>
  <c r="AJ32" i="6" s="1"/>
  <c r="Q104" i="6"/>
  <c r="U104" i="6"/>
  <c r="W104" i="6"/>
  <c r="AA104" i="6"/>
  <c r="P104" i="6"/>
  <c r="AI19" i="6"/>
  <c r="AJ19" i="6" s="1"/>
  <c r="R91" i="6"/>
  <c r="S91" i="6"/>
  <c r="Y91" i="6"/>
  <c r="AA45" i="1"/>
  <c r="AB11" i="1"/>
  <c r="AI18" i="6"/>
  <c r="AJ18" i="6" s="1"/>
  <c r="S90" i="6"/>
  <c r="T90" i="6"/>
  <c r="W90" i="6"/>
  <c r="X90" i="6"/>
  <c r="AA90" i="6"/>
  <c r="B43" i="17"/>
  <c r="B44" i="17" s="1"/>
  <c r="C40" i="17"/>
  <c r="C84" i="17"/>
  <c r="AI22" i="6"/>
  <c r="AJ22" i="6" s="1"/>
  <c r="Q94" i="6"/>
  <c r="S94" i="6"/>
  <c r="AA94" i="6"/>
  <c r="O2" i="7"/>
  <c r="D166" i="17"/>
  <c r="D165" i="17"/>
  <c r="AA57" i="1"/>
  <c r="B73" i="17"/>
  <c r="C70" i="17"/>
  <c r="B72" i="17"/>
  <c r="C72" i="17" s="1"/>
  <c r="B142" i="17"/>
  <c r="C142" i="17" s="1"/>
  <c r="C140" i="17"/>
  <c r="X94" i="6"/>
  <c r="R93" i="6"/>
  <c r="T88" i="6"/>
  <c r="X25" i="11"/>
  <c r="X26" i="11" s="1"/>
  <c r="Y25" i="11"/>
  <c r="W27" i="11"/>
  <c r="Q79" i="6"/>
  <c r="S96" i="6"/>
  <c r="W94" i="6"/>
  <c r="AA92" i="6"/>
  <c r="AI30" i="6"/>
  <c r="AJ30" i="6" s="1"/>
  <c r="Q102" i="6"/>
  <c r="S102" i="6"/>
  <c r="C120" i="17"/>
  <c r="Z81" i="6"/>
  <c r="Z100" i="6"/>
  <c r="V94" i="6"/>
  <c r="AI29" i="6"/>
  <c r="AJ29" i="6" s="1"/>
  <c r="Z101" i="6"/>
  <c r="R101" i="6"/>
  <c r="S101" i="6"/>
  <c r="U101" i="6"/>
  <c r="AI16" i="6"/>
  <c r="AJ16" i="6" s="1"/>
  <c r="X88" i="6"/>
  <c r="AA88" i="6"/>
  <c r="AI14" i="6"/>
  <c r="AJ14" i="6" s="1"/>
  <c r="Q86" i="6"/>
  <c r="T86" i="6"/>
  <c r="C83" i="17"/>
  <c r="B122" i="17"/>
  <c r="L45" i="11"/>
  <c r="AI28" i="6"/>
  <c r="AJ28" i="6" s="1"/>
  <c r="Y100" i="6"/>
  <c r="AA100" i="6"/>
  <c r="AI15" i="6"/>
  <c r="AJ15" i="6" s="1"/>
  <c r="U87" i="6"/>
  <c r="Y87" i="6"/>
  <c r="C90" i="17"/>
  <c r="B93" i="17"/>
  <c r="H45" i="11"/>
  <c r="R29" i="18"/>
  <c r="AX29" i="18"/>
  <c r="T29" i="18"/>
  <c r="I29" i="18"/>
  <c r="AJ29" i="18"/>
  <c r="Y29" i="18"/>
  <c r="AN19" i="18"/>
  <c r="AW19" i="18"/>
  <c r="K19" i="18"/>
  <c r="AI19" i="18"/>
  <c r="Z87" i="6"/>
  <c r="AI27" i="6"/>
  <c r="AJ27" i="6" s="1"/>
  <c r="W99" i="6"/>
  <c r="Y99" i="6"/>
  <c r="Z99" i="6"/>
  <c r="P99" i="6"/>
  <c r="AI13" i="6"/>
  <c r="AJ13" i="6" s="1"/>
  <c r="R85" i="6"/>
  <c r="Q85" i="6"/>
  <c r="AC18" i="1"/>
  <c r="AC52" i="1" s="1"/>
  <c r="P45" i="11"/>
  <c r="Y101" i="6"/>
  <c r="Q90" i="6"/>
  <c r="AI26" i="6"/>
  <c r="AJ26" i="6" s="1"/>
  <c r="Q98" i="6"/>
  <c r="S98" i="6"/>
  <c r="W98" i="6"/>
  <c r="X98" i="6"/>
  <c r="Y98" i="6"/>
  <c r="AA98" i="6"/>
  <c r="AI12" i="6"/>
  <c r="AJ12" i="6" s="1"/>
  <c r="X84" i="6"/>
  <c r="Z84" i="6"/>
  <c r="N3" i="7"/>
  <c r="AA3" i="7" s="1"/>
  <c r="AB3" i="7" s="1"/>
  <c r="AC3" i="7" s="1"/>
  <c r="T45" i="11"/>
  <c r="E35" i="8"/>
  <c r="C100" i="17"/>
  <c r="B102" i="17"/>
  <c r="C102" i="17" s="1"/>
  <c r="B103" i="17"/>
  <c r="AI11" i="6"/>
  <c r="AJ11" i="6" s="1"/>
  <c r="W83" i="6"/>
  <c r="Y96" i="6"/>
  <c r="W93" i="6"/>
  <c r="U90" i="6"/>
  <c r="S87" i="6"/>
  <c r="I98" i="6"/>
  <c r="Y86" i="6"/>
  <c r="T85" i="6"/>
  <c r="Z83" i="6"/>
  <c r="U82" i="6"/>
  <c r="W79" i="6"/>
  <c r="P96" i="6"/>
  <c r="Q99" i="6"/>
  <c r="AB99" i="6" s="1"/>
  <c r="V101" i="6"/>
  <c r="T98" i="6"/>
  <c r="X96" i="6"/>
  <c r="V93" i="6"/>
  <c r="Z91" i="6"/>
  <c r="R87" i="6"/>
  <c r="AA91" i="6"/>
  <c r="B165" i="17"/>
  <c r="B133" i="17"/>
  <c r="H98" i="6"/>
  <c r="Y83" i="6"/>
  <c r="T82" i="6"/>
  <c r="V79" i="6"/>
  <c r="N90" i="6"/>
  <c r="W86" i="6"/>
  <c r="X83" i="6"/>
  <c r="S82" i="6"/>
  <c r="U79" i="6"/>
  <c r="V104" i="6"/>
  <c r="Z102" i="6"/>
  <c r="T101" i="6"/>
  <c r="X99" i="6"/>
  <c r="R98" i="6"/>
  <c r="V96" i="6"/>
  <c r="Z94" i="6"/>
  <c r="T93" i="6"/>
  <c r="X91" i="6"/>
  <c r="R90" i="6"/>
  <c r="V88" i="6"/>
  <c r="M90" i="6"/>
  <c r="P86" i="6"/>
  <c r="AB86" i="6" s="1"/>
  <c r="T79" i="6"/>
  <c r="U96" i="6"/>
  <c r="Y94" i="6"/>
  <c r="W91" i="6"/>
  <c r="U88" i="6"/>
  <c r="L90" i="6"/>
  <c r="U86" i="6"/>
  <c r="AA84" i="6"/>
  <c r="V83" i="6"/>
  <c r="Q82" i="6"/>
  <c r="S79" i="6"/>
  <c r="T104" i="6"/>
  <c r="X102" i="6"/>
  <c r="V99" i="6"/>
  <c r="T96" i="6"/>
  <c r="V91" i="6"/>
  <c r="K90" i="6"/>
  <c r="N81" i="6"/>
  <c r="U83" i="6"/>
  <c r="R79" i="6"/>
  <c r="R96" i="6"/>
  <c r="I90" i="6"/>
  <c r="E2" i="3"/>
  <c r="Q92" i="6"/>
  <c r="U94" i="6"/>
  <c r="Y92" i="6"/>
  <c r="AA87" i="6"/>
  <c r="H90" i="6"/>
  <c r="K81" i="6"/>
  <c r="P81" i="6"/>
  <c r="W84" i="6"/>
  <c r="R83" i="6"/>
  <c r="X81" i="6"/>
  <c r="P88" i="6"/>
  <c r="Q91" i="6"/>
  <c r="X100" i="6"/>
  <c r="T94" i="6"/>
  <c r="AB7" i="1"/>
  <c r="AB41" i="1" s="1"/>
  <c r="C7" i="18"/>
  <c r="O7" i="18" s="1"/>
  <c r="AA7" i="18" s="1"/>
  <c r="AM7" i="18" s="1"/>
  <c r="G90" i="6"/>
  <c r="V84" i="6"/>
  <c r="D93" i="6"/>
  <c r="F90" i="6"/>
  <c r="Z85" i="6"/>
  <c r="U84" i="6"/>
  <c r="V81" i="6"/>
  <c r="B11" i="9"/>
  <c r="B13" i="9" s="1"/>
  <c r="Q89" i="6"/>
  <c r="AB89" i="6" s="1"/>
  <c r="R102" i="6"/>
  <c r="V100" i="6"/>
  <c r="Z98" i="6"/>
  <c r="T97" i="6"/>
  <c r="R94" i="6"/>
  <c r="V92" i="6"/>
  <c r="Z90" i="6"/>
  <c r="T89" i="6"/>
  <c r="X87" i="6"/>
  <c r="N98" i="6"/>
  <c r="E90" i="6"/>
  <c r="H81" i="6"/>
  <c r="AA79" i="6"/>
  <c r="P101" i="6"/>
  <c r="Q88" i="6"/>
  <c r="AA93" i="6"/>
  <c r="U92" i="6"/>
  <c r="W87" i="6"/>
  <c r="D90" i="6"/>
  <c r="G81" i="6"/>
  <c r="X85" i="6"/>
  <c r="S84" i="6"/>
  <c r="Y82" i="6"/>
  <c r="T81" i="6"/>
  <c r="B9" i="18"/>
  <c r="P100" i="6"/>
  <c r="Q87" i="6"/>
  <c r="Z93" i="6"/>
  <c r="T92" i="6"/>
  <c r="V87" i="6"/>
  <c r="L98" i="6"/>
  <c r="F81" i="6"/>
  <c r="W85" i="6"/>
  <c r="X82" i="6"/>
  <c r="AB82" i="6" s="1"/>
  <c r="V85" i="6"/>
  <c r="W82" i="6"/>
  <c r="R81" i="6"/>
  <c r="Y79" i="6"/>
  <c r="P98" i="6"/>
  <c r="AB98" i="6" s="1"/>
  <c r="Q101" i="6"/>
  <c r="Z104" i="6"/>
  <c r="X101" i="6"/>
  <c r="R100" i="6"/>
  <c r="V98" i="6"/>
  <c r="Z96" i="6"/>
  <c r="X93" i="6"/>
  <c r="V90" i="6"/>
  <c r="Z88" i="6"/>
  <c r="T87" i="6"/>
  <c r="B30" i="8"/>
  <c r="B31" i="8" s="1"/>
  <c r="H19" i="18"/>
  <c r="G19" i="18"/>
  <c r="F19" i="18"/>
  <c r="AP19" i="18"/>
  <c r="AK19" i="18"/>
  <c r="AB19" i="18"/>
  <c r="AH19" i="18"/>
  <c r="AC19" i="18"/>
  <c r="C19" i="18"/>
  <c r="C10" i="18" s="1"/>
  <c r="AU19" i="18"/>
  <c r="I19" i="18"/>
  <c r="Q19" i="18"/>
  <c r="AB6" i="1"/>
  <c r="AC48" i="6" s="1"/>
  <c r="AC82" i="6" s="1"/>
  <c r="C41" i="8"/>
  <c r="D21" i="11"/>
  <c r="W11" i="11" s="1"/>
  <c r="W29" i="11" s="1"/>
  <c r="M34" i="6"/>
  <c r="M35" i="6" s="1"/>
  <c r="G75" i="6"/>
  <c r="N78" i="6"/>
  <c r="C78" i="6"/>
  <c r="M78" i="6"/>
  <c r="K78" i="6"/>
  <c r="I78" i="6"/>
  <c r="G78" i="6"/>
  <c r="E78" i="6"/>
  <c r="Y69" i="1"/>
  <c r="Y71" i="1" s="1"/>
  <c r="Q69" i="1"/>
  <c r="Q71" i="1" s="1"/>
  <c r="X7" i="11"/>
  <c r="X8" i="11" s="1"/>
  <c r="X5" i="11"/>
  <c r="W9" i="11"/>
  <c r="AI6" i="6"/>
  <c r="AJ6" i="6" s="1"/>
  <c r="Q78" i="6"/>
  <c r="S78" i="6"/>
  <c r="N77" i="6"/>
  <c r="F77" i="6"/>
  <c r="L75" i="6"/>
  <c r="H75" i="6"/>
  <c r="D75" i="6"/>
  <c r="H34" i="6"/>
  <c r="H35" i="6" s="1"/>
  <c r="I77" i="6"/>
  <c r="Z78" i="6"/>
  <c r="V78" i="6"/>
  <c r="Y77" i="6"/>
  <c r="Q77" i="6"/>
  <c r="L34" i="6"/>
  <c r="L35" i="6" s="1"/>
  <c r="I34" i="6"/>
  <c r="I35" i="6" s="1"/>
  <c r="E77" i="6"/>
  <c r="K75" i="6"/>
  <c r="L77" i="6"/>
  <c r="H77" i="6"/>
  <c r="D77" i="6"/>
  <c r="N75" i="6"/>
  <c r="F75" i="6"/>
  <c r="AH3" i="6"/>
  <c r="U78" i="6"/>
  <c r="F34" i="6"/>
  <c r="F35" i="6" s="1"/>
  <c r="F36" i="6" s="1"/>
  <c r="AD34" i="6"/>
  <c r="AD35" i="6" s="1"/>
  <c r="Y34" i="6"/>
  <c r="Y35" i="6" s="1"/>
  <c r="AB34" i="6"/>
  <c r="AB35" i="6" s="1"/>
  <c r="T34" i="6"/>
  <c r="T35" i="6" s="1"/>
  <c r="Z34" i="6"/>
  <c r="Z35" i="6" s="1"/>
  <c r="AC34" i="6"/>
  <c r="AC35" i="6" s="1"/>
  <c r="AA34" i="6"/>
  <c r="AA35" i="6" s="1"/>
  <c r="S34" i="6"/>
  <c r="S35" i="6" s="1"/>
  <c r="L76" i="6"/>
  <c r="K76" i="6"/>
  <c r="G76" i="6"/>
  <c r="AA78" i="6"/>
  <c r="N34" i="6"/>
  <c r="N35" i="6" s="1"/>
  <c r="J34" i="6"/>
  <c r="J35" i="6" s="1"/>
  <c r="D34" i="6"/>
  <c r="D35" i="6" s="1"/>
  <c r="D36" i="6" s="1"/>
  <c r="K34" i="6"/>
  <c r="K35" i="6" s="1"/>
  <c r="G34" i="6"/>
  <c r="G35" i="6" s="1"/>
  <c r="H76" i="6"/>
  <c r="N76" i="6"/>
  <c r="F76" i="6"/>
  <c r="P78" i="6"/>
  <c r="X78" i="6"/>
  <c r="T78" i="6"/>
  <c r="W78" i="6"/>
  <c r="Y78" i="6"/>
  <c r="E34" i="6"/>
  <c r="E35" i="6" s="1"/>
  <c r="E36" i="6" s="1"/>
  <c r="C34" i="6"/>
  <c r="C35" i="6" s="1"/>
  <c r="C36" i="6" s="1"/>
  <c r="V34" i="6"/>
  <c r="V35" i="6" s="1"/>
  <c r="Q34" i="6"/>
  <c r="Q35" i="6" s="1"/>
  <c r="X34" i="6"/>
  <c r="X35" i="6" s="1"/>
  <c r="P34" i="6"/>
  <c r="P35" i="6" s="1"/>
  <c r="R34" i="6"/>
  <c r="R35" i="6" s="1"/>
  <c r="U34" i="6"/>
  <c r="U35" i="6" s="1"/>
  <c r="W34" i="6"/>
  <c r="W35" i="6" s="1"/>
  <c r="O34" i="6"/>
  <c r="O35" i="6" s="1"/>
  <c r="C76" i="6"/>
  <c r="M76" i="6"/>
  <c r="I76" i="6"/>
  <c r="E76" i="6"/>
  <c r="AF34" i="6"/>
  <c r="AF35" i="6" s="1"/>
  <c r="AE34" i="6"/>
  <c r="AE35" i="6" s="1"/>
  <c r="W69" i="1"/>
  <c r="W10" i="7" s="1"/>
  <c r="W11" i="7" s="1"/>
  <c r="X69" i="1"/>
  <c r="X74" i="1" s="1"/>
  <c r="Y76" i="1" s="1"/>
  <c r="T69" i="1"/>
  <c r="T10" i="7" s="1"/>
  <c r="P69" i="1"/>
  <c r="P73" i="1" s="1"/>
  <c r="P85" i="6"/>
  <c r="AB85" i="6" s="1"/>
  <c r="AB60" i="6"/>
  <c r="AB56" i="6"/>
  <c r="AB53" i="6"/>
  <c r="C69" i="1"/>
  <c r="C71" i="1" s="1"/>
  <c r="F69" i="1"/>
  <c r="F10" i="7" s="1"/>
  <c r="F11" i="7" s="1"/>
  <c r="F12" i="7" s="1"/>
  <c r="B15" i="9"/>
  <c r="S16" i="18"/>
  <c r="F29" i="18"/>
  <c r="V29" i="18"/>
  <c r="AL29" i="18"/>
  <c r="H29" i="18"/>
  <c r="X29" i="18"/>
  <c r="AN29" i="18"/>
  <c r="M29" i="18"/>
  <c r="AC29" i="18"/>
  <c r="AS29" i="18"/>
  <c r="AA29" i="18"/>
  <c r="AU29" i="18"/>
  <c r="AM29" i="18"/>
  <c r="E15" i="18"/>
  <c r="J29" i="18"/>
  <c r="Z29" i="18"/>
  <c r="AP29" i="18"/>
  <c r="L29" i="18"/>
  <c r="AB29" i="18"/>
  <c r="AR29" i="18"/>
  <c r="Q29" i="18"/>
  <c r="AG29" i="18"/>
  <c r="AW29" i="18"/>
  <c r="AQ29" i="18"/>
  <c r="S29" i="18"/>
  <c r="N29" i="18"/>
  <c r="AD29" i="18"/>
  <c r="AT29" i="18"/>
  <c r="P29" i="18"/>
  <c r="AF29" i="18"/>
  <c r="AV29" i="18"/>
  <c r="U29" i="18"/>
  <c r="AK29" i="18"/>
  <c r="W29" i="18"/>
  <c r="O29" i="18"/>
  <c r="AI29" i="18"/>
  <c r="F34" i="18"/>
  <c r="L81" i="6"/>
  <c r="C11" i="9"/>
  <c r="D23" i="18"/>
  <c r="E132" i="17"/>
  <c r="E134" i="17" s="1"/>
  <c r="D82" i="17"/>
  <c r="E112" i="17"/>
  <c r="D114" i="17"/>
  <c r="D92" i="17"/>
  <c r="D162" i="17"/>
  <c r="C164" i="17"/>
  <c r="C167" i="17" s="1"/>
  <c r="C168" i="17" s="1"/>
  <c r="D142" i="17"/>
  <c r="C134" i="17"/>
  <c r="C137" i="17" s="1"/>
  <c r="C138" i="17" s="1"/>
  <c r="D72" i="17"/>
  <c r="C114" i="17"/>
  <c r="B94" i="17"/>
  <c r="B164" i="17"/>
  <c r="B167" i="17" s="1"/>
  <c r="B168" i="17" s="1"/>
  <c r="C152" i="17"/>
  <c r="X17" i="11"/>
  <c r="Y19" i="11" s="1"/>
  <c r="D32" i="3" s="1"/>
  <c r="W21" i="11"/>
  <c r="X19" i="11"/>
  <c r="D45" i="11"/>
  <c r="X11" i="11"/>
  <c r="Y13" i="11" s="1"/>
  <c r="X13" i="11"/>
  <c r="AB61" i="6"/>
  <c r="AB58" i="6"/>
  <c r="R92" i="6"/>
  <c r="AB65" i="6"/>
  <c r="AB46" i="6"/>
  <c r="AB62" i="6"/>
  <c r="AB57" i="6"/>
  <c r="Q80" i="6"/>
  <c r="AB8" i="1"/>
  <c r="AC61" i="6" s="1"/>
  <c r="AC95" i="6" s="1"/>
  <c r="AB64" i="6"/>
  <c r="AB44" i="6"/>
  <c r="AB43" i="6"/>
  <c r="AB42" i="6"/>
  <c r="P87" i="6"/>
  <c r="AB50" i="6"/>
  <c r="AB47" i="6"/>
  <c r="AB69" i="6"/>
  <c r="O69" i="1"/>
  <c r="O10" i="7" s="1"/>
  <c r="S81" i="6"/>
  <c r="AB49" i="6"/>
  <c r="AB103" i="6"/>
  <c r="T91" i="6"/>
  <c r="AB91" i="6" s="1"/>
  <c r="AB66" i="6"/>
  <c r="AB70" i="6"/>
  <c r="U77" i="6"/>
  <c r="R78" i="6"/>
  <c r="AB41" i="6"/>
  <c r="V69" i="1"/>
  <c r="V71" i="1" s="1"/>
  <c r="T95" i="6"/>
  <c r="AB95" i="6" s="1"/>
  <c r="AB54" i="6"/>
  <c r="AB55" i="6"/>
  <c r="AB63" i="6"/>
  <c r="AB59" i="6"/>
  <c r="AB48" i="6"/>
  <c r="AB45" i="6"/>
  <c r="AB67" i="6"/>
  <c r="AB52" i="6"/>
  <c r="AB5" i="1"/>
  <c r="P83" i="6"/>
  <c r="AB83" i="6" s="1"/>
  <c r="P79" i="6"/>
  <c r="P102" i="6"/>
  <c r="P94" i="6"/>
  <c r="AB94" i="6" s="1"/>
  <c r="P90" i="6"/>
  <c r="AA4" i="1"/>
  <c r="P97" i="6"/>
  <c r="AB97" i="6" s="1"/>
  <c r="P93" i="6"/>
  <c r="AB80" i="6"/>
  <c r="G84" i="6"/>
  <c r="J69" i="1"/>
  <c r="J74" i="1" s="1"/>
  <c r="K76" i="1" s="1"/>
  <c r="M69" i="1"/>
  <c r="M71" i="1" s="1"/>
  <c r="E69" i="1"/>
  <c r="E10" i="7" s="1"/>
  <c r="G80" i="6"/>
  <c r="G99" i="6"/>
  <c r="G95" i="6"/>
  <c r="G88" i="6"/>
  <c r="L69" i="1"/>
  <c r="L10" i="7" s="1"/>
  <c r="L11" i="7" s="1"/>
  <c r="L12" i="7" s="1"/>
  <c r="H69" i="1"/>
  <c r="H10" i="7" s="1"/>
  <c r="H11" i="7" s="1"/>
  <c r="H12" i="7" s="1"/>
  <c r="D69" i="1"/>
  <c r="D74" i="1" s="1"/>
  <c r="E76" i="1" s="1"/>
  <c r="G103" i="6"/>
  <c r="N83" i="6"/>
  <c r="K69" i="1"/>
  <c r="K74" i="1" s="1"/>
  <c r="L76" i="1" s="1"/>
  <c r="G69" i="1"/>
  <c r="G73" i="1" s="1"/>
  <c r="C94" i="6"/>
  <c r="C102" i="6"/>
  <c r="C98" i="6"/>
  <c r="B69" i="1"/>
  <c r="B10" i="7" s="1"/>
  <c r="S77" i="6"/>
  <c r="W77" i="6"/>
  <c r="V77" i="6"/>
  <c r="AA77" i="6"/>
  <c r="Z77" i="6"/>
  <c r="T77" i="6"/>
  <c r="X77" i="6"/>
  <c r="R77" i="6"/>
  <c r="P77" i="6"/>
  <c r="P76" i="6"/>
  <c r="X76" i="6"/>
  <c r="Z76" i="6"/>
  <c r="R76" i="6"/>
  <c r="Q76" i="6"/>
  <c r="T76" i="6"/>
  <c r="U76" i="6"/>
  <c r="W76" i="6"/>
  <c r="S76" i="6"/>
  <c r="AI4" i="6"/>
  <c r="AJ4" i="6" s="1"/>
  <c r="AA76" i="6"/>
  <c r="Y76" i="6"/>
  <c r="V76" i="6"/>
  <c r="B67" i="17"/>
  <c r="B68" i="17" s="1"/>
  <c r="B56" i="17"/>
  <c r="C50" i="17"/>
  <c r="D50" i="17" s="1"/>
  <c r="D53" i="17" s="1"/>
  <c r="D63" i="17"/>
  <c r="E60" i="17"/>
  <c r="E63" i="17" s="1"/>
  <c r="C52" i="17"/>
  <c r="B54" i="17"/>
  <c r="B57" i="17" s="1"/>
  <c r="B58" i="17" s="1"/>
  <c r="B45" i="17"/>
  <c r="B46" i="17"/>
  <c r="D42" i="17"/>
  <c r="C63" i="17"/>
  <c r="B32" i="17"/>
  <c r="C32" i="17" s="1"/>
  <c r="D32" i="17" s="1"/>
  <c r="D30" i="17"/>
  <c r="C33" i="17"/>
  <c r="B33" i="17"/>
  <c r="B22" i="17"/>
  <c r="C20" i="17"/>
  <c r="B25" i="17"/>
  <c r="B5" i="17"/>
  <c r="B26" i="17"/>
  <c r="J70" i="1"/>
  <c r="W70" i="1"/>
  <c r="W4" i="7" s="1"/>
  <c r="AB84" i="6"/>
  <c r="S70" i="1"/>
  <c r="S4" i="7" s="1"/>
  <c r="V70" i="1"/>
  <c r="V4" i="7" s="1"/>
  <c r="U70" i="1"/>
  <c r="U4" i="7" s="1"/>
  <c r="P70" i="1"/>
  <c r="P4" i="7" s="1"/>
  <c r="B70" i="1"/>
  <c r="B4" i="7" s="1"/>
  <c r="D70" i="1"/>
  <c r="Z70" i="1"/>
  <c r="Z4" i="7" s="1"/>
  <c r="R70" i="1"/>
  <c r="R4" i="7" s="1"/>
  <c r="Q70" i="1"/>
  <c r="Q4" i="7" s="1"/>
  <c r="M70" i="1"/>
  <c r="L70" i="1"/>
  <c r="L4" i="7" s="1"/>
  <c r="K70" i="1"/>
  <c r="K4" i="7" s="1"/>
  <c r="H70" i="1"/>
  <c r="G70" i="1"/>
  <c r="E70" i="1"/>
  <c r="C70" i="1"/>
  <c r="Y70" i="1"/>
  <c r="Y4" i="7" s="1"/>
  <c r="F70" i="1"/>
  <c r="O71" i="1"/>
  <c r="O74" i="1"/>
  <c r="T71" i="1"/>
  <c r="T73" i="1"/>
  <c r="Q73" i="1"/>
  <c r="X70" i="1"/>
  <c r="X4" i="7" s="1"/>
  <c r="U69" i="1"/>
  <c r="Z69" i="1"/>
  <c r="V10" i="7"/>
  <c r="V11" i="7" s="1"/>
  <c r="V12" i="7" s="1"/>
  <c r="P74" i="1"/>
  <c r="Q76" i="1" s="1"/>
  <c r="O70" i="1"/>
  <c r="O4" i="7" s="1"/>
  <c r="T70" i="1"/>
  <c r="T4" i="7" s="1"/>
  <c r="R69" i="1"/>
  <c r="S69" i="1"/>
  <c r="AC43" i="6"/>
  <c r="AC77" i="6" s="1"/>
  <c r="AB40" i="1"/>
  <c r="AC29" i="1"/>
  <c r="AC63" i="1" s="1"/>
  <c r="AC20" i="1"/>
  <c r="AC54" i="1" s="1"/>
  <c r="AC27" i="1"/>
  <c r="AC61" i="1" s="1"/>
  <c r="AC31" i="1"/>
  <c r="AC65" i="1" s="1"/>
  <c r="AC70" i="6"/>
  <c r="AC104" i="6" s="1"/>
  <c r="AC53" i="6"/>
  <c r="AC87" i="6" s="1"/>
  <c r="O74" i="6"/>
  <c r="X3" i="11" s="1"/>
  <c r="F2" i="11" s="1"/>
  <c r="P73" i="6"/>
  <c r="N9" i="7"/>
  <c r="AA9" i="7" s="1"/>
  <c r="AB9" i="7" s="1"/>
  <c r="AC9" i="7" s="1"/>
  <c r="AA3" i="1"/>
  <c r="O40" i="6"/>
  <c r="AB40" i="6" s="1"/>
  <c r="P39" i="6"/>
  <c r="AB81" i="6" l="1"/>
  <c r="AB92" i="6"/>
  <c r="AB90" i="6"/>
  <c r="P71" i="1"/>
  <c r="AB100" i="6"/>
  <c r="AB102" i="6"/>
  <c r="V73" i="1"/>
  <c r="AB79" i="6"/>
  <c r="AB87" i="6"/>
  <c r="AB104" i="6"/>
  <c r="AB4" i="1"/>
  <c r="AC49" i="6"/>
  <c r="AC83" i="6" s="1"/>
  <c r="AC54" i="6"/>
  <c r="AC88" i="6" s="1"/>
  <c r="AC59" i="6"/>
  <c r="AC93" i="6" s="1"/>
  <c r="V74" i="1"/>
  <c r="W76" i="1" s="1"/>
  <c r="O73" i="1"/>
  <c r="AB88" i="6"/>
  <c r="AB96" i="6"/>
  <c r="AC65" i="6"/>
  <c r="AC99" i="6" s="1"/>
  <c r="AB93" i="6"/>
  <c r="AB101" i="6"/>
  <c r="Y10" i="7"/>
  <c r="Y11" i="7" s="1"/>
  <c r="Y12" i="7" s="1"/>
  <c r="Y73" i="1"/>
  <c r="Y74" i="1"/>
  <c r="Z76" i="1" s="1"/>
  <c r="AC62" i="6"/>
  <c r="AC96" i="6" s="1"/>
  <c r="AC68" i="6"/>
  <c r="AC102" i="6" s="1"/>
  <c r="AC63" i="6"/>
  <c r="AC97" i="6" s="1"/>
  <c r="I105" i="6"/>
  <c r="I109" i="6" s="1"/>
  <c r="I14" i="4" s="1"/>
  <c r="C105" i="6"/>
  <c r="B136" i="17"/>
  <c r="B135" i="17"/>
  <c r="AC64" i="6"/>
  <c r="AC98" i="6" s="1"/>
  <c r="Q10" i="7"/>
  <c r="Q11" i="7" s="1"/>
  <c r="Q12" i="7" s="1"/>
  <c r="W73" i="1"/>
  <c r="Z19" i="18"/>
  <c r="C93" i="17"/>
  <c r="D90" i="17"/>
  <c r="AC17" i="1"/>
  <c r="AC51" i="1" s="1"/>
  <c r="AB51" i="1"/>
  <c r="D116" i="17"/>
  <c r="D115" i="17"/>
  <c r="D117" i="17" s="1"/>
  <c r="D118" i="17" s="1"/>
  <c r="C115" i="17"/>
  <c r="C116" i="17"/>
  <c r="E115" i="17"/>
  <c r="E116" i="17"/>
  <c r="Y26" i="11"/>
  <c r="Z26" i="11" s="1"/>
  <c r="E150" i="17"/>
  <c r="E153" i="17" s="1"/>
  <c r="D153" i="17"/>
  <c r="S19" i="18"/>
  <c r="V19" i="18"/>
  <c r="AM19" i="18"/>
  <c r="AR19" i="18"/>
  <c r="AX19" i="18"/>
  <c r="AA19" i="18"/>
  <c r="O19" i="18"/>
  <c r="L19" i="18"/>
  <c r="P19" i="18"/>
  <c r="M19" i="18"/>
  <c r="T19" i="18"/>
  <c r="C20" i="18"/>
  <c r="C11" i="18" s="1"/>
  <c r="C15" i="4" s="1"/>
  <c r="AO19" i="18"/>
  <c r="N19" i="18"/>
  <c r="AS19" i="18"/>
  <c r="AV19" i="18"/>
  <c r="U19" i="18"/>
  <c r="E86" i="17"/>
  <c r="E85" i="17"/>
  <c r="C87" i="17"/>
  <c r="C88" i="17" s="1"/>
  <c r="E166" i="17"/>
  <c r="E165" i="17"/>
  <c r="D86" i="17"/>
  <c r="D85" i="17"/>
  <c r="AC6" i="1"/>
  <c r="Q74" i="1"/>
  <c r="R76" i="1" s="1"/>
  <c r="AT19" i="18"/>
  <c r="D102" i="17"/>
  <c r="D19" i="18"/>
  <c r="AC3" i="4"/>
  <c r="C2" i="18"/>
  <c r="C117" i="17"/>
  <c r="C118" i="17" s="1"/>
  <c r="B105" i="17"/>
  <c r="B106" i="17"/>
  <c r="X71" i="1"/>
  <c r="B104" i="17"/>
  <c r="B107" i="17" s="1"/>
  <c r="B108" i="17" s="1"/>
  <c r="X19" i="18"/>
  <c r="D100" i="17"/>
  <c r="C103" i="17"/>
  <c r="AC7" i="4"/>
  <c r="E14" i="3"/>
  <c r="W19" i="18"/>
  <c r="D140" i="17"/>
  <c r="C143" i="17"/>
  <c r="AC66" i="6"/>
  <c r="AC100" i="6" s="1"/>
  <c r="E137" i="17"/>
  <c r="AC47" i="6"/>
  <c r="AC81" i="6" s="1"/>
  <c r="X10" i="7"/>
  <c r="X11" i="7" s="1"/>
  <c r="X12" i="7" s="1"/>
  <c r="AC51" i="6"/>
  <c r="AC85" i="6" s="1"/>
  <c r="X73" i="1"/>
  <c r="X75" i="1" s="1"/>
  <c r="X77" i="1" s="1"/>
  <c r="Y5" i="4" s="1"/>
  <c r="C9" i="18"/>
  <c r="AG19" i="18"/>
  <c r="F35" i="8"/>
  <c r="F2" i="8" s="1"/>
  <c r="E2" i="8"/>
  <c r="AF19" i="18"/>
  <c r="AB7" i="4"/>
  <c r="D14" i="3"/>
  <c r="C43" i="17"/>
  <c r="D40" i="17"/>
  <c r="AC57" i="6"/>
  <c r="AC91" i="6" s="1"/>
  <c r="AC67" i="6"/>
  <c r="AC101" i="6" s="1"/>
  <c r="AC46" i="6"/>
  <c r="AC80" i="6" s="1"/>
  <c r="AL19" i="18"/>
  <c r="AD7" i="4"/>
  <c r="F14" i="3"/>
  <c r="C122" i="17"/>
  <c r="D122" i="17" s="1"/>
  <c r="B124" i="17"/>
  <c r="B127" i="17" s="1"/>
  <c r="B128" i="17" s="1"/>
  <c r="D120" i="17"/>
  <c r="C123" i="17"/>
  <c r="B156" i="17"/>
  <c r="B155" i="17"/>
  <c r="B157" i="17" s="1"/>
  <c r="B158" i="17" s="1"/>
  <c r="W39" i="11"/>
  <c r="X35" i="11"/>
  <c r="X37" i="11"/>
  <c r="B11" i="8"/>
  <c r="AC7" i="1"/>
  <c r="AC41" i="1" s="1"/>
  <c r="AE19" i="18"/>
  <c r="C86" i="17"/>
  <c r="C85" i="17"/>
  <c r="D70" i="17"/>
  <c r="C73" i="17"/>
  <c r="B134" i="17"/>
  <c r="B137" i="17" s="1"/>
  <c r="B138" i="17" s="1"/>
  <c r="B76" i="17"/>
  <c r="B74" i="17"/>
  <c r="B75" i="17"/>
  <c r="E135" i="17"/>
  <c r="E136" i="17"/>
  <c r="D136" i="17"/>
  <c r="D135" i="17"/>
  <c r="D137" i="17" s="1"/>
  <c r="D138" i="17" s="1"/>
  <c r="AB45" i="1"/>
  <c r="AC11" i="1"/>
  <c r="AC45" i="1" s="1"/>
  <c r="AB55" i="1"/>
  <c r="AC21" i="1"/>
  <c r="AC55" i="1" s="1"/>
  <c r="AC60" i="6"/>
  <c r="AC94" i="6" s="1"/>
  <c r="W74" i="1"/>
  <c r="X76" i="1" s="1"/>
  <c r="R19" i="18"/>
  <c r="X27" i="11"/>
  <c r="AC56" i="6"/>
  <c r="AC90" i="6" s="1"/>
  <c r="AC55" i="6"/>
  <c r="AC89" i="6" s="1"/>
  <c r="W71" i="1"/>
  <c r="Y19" i="18"/>
  <c r="AJ19" i="18"/>
  <c r="O7" i="4"/>
  <c r="C14" i="3"/>
  <c r="Y27" i="11"/>
  <c r="Z23" i="11"/>
  <c r="Y24" i="11"/>
  <c r="AC69" i="6"/>
  <c r="AC103" i="6" s="1"/>
  <c r="AQ19" i="18"/>
  <c r="AC58" i="6"/>
  <c r="AC92" i="6" s="1"/>
  <c r="B4" i="17"/>
  <c r="C21" i="18"/>
  <c r="C12" i="18" s="1"/>
  <c r="C16" i="4" s="1"/>
  <c r="AD19" i="18"/>
  <c r="J19" i="18"/>
  <c r="B96" i="17"/>
  <c r="B97" i="17" s="1"/>
  <c r="B98" i="17" s="1"/>
  <c r="B95" i="17"/>
  <c r="W15" i="11"/>
  <c r="W33" i="11" s="1"/>
  <c r="W45" i="11" s="1"/>
  <c r="M105" i="6"/>
  <c r="M109" i="6" s="1"/>
  <c r="M14" i="4" s="1"/>
  <c r="AB78" i="6"/>
  <c r="D105" i="6"/>
  <c r="D112" i="6" s="1"/>
  <c r="E113" i="6" s="1"/>
  <c r="C74" i="1"/>
  <c r="D76" i="1" s="1"/>
  <c r="F106" i="6"/>
  <c r="F108" i="6" s="1"/>
  <c r="E5" i="7" s="1"/>
  <c r="E105" i="6"/>
  <c r="E112" i="6" s="1"/>
  <c r="F113" i="6" s="1"/>
  <c r="C10" i="7"/>
  <c r="C11" i="7" s="1"/>
  <c r="C12" i="7" s="1"/>
  <c r="E106" i="6"/>
  <c r="E108" i="6" s="1"/>
  <c r="H105" i="6"/>
  <c r="H112" i="6" s="1"/>
  <c r="I113" i="6" s="1"/>
  <c r="K105" i="6"/>
  <c r="K109" i="6" s="1"/>
  <c r="K14" i="4" s="1"/>
  <c r="D106" i="6"/>
  <c r="D108" i="6" s="1"/>
  <c r="C5" i="7" s="1"/>
  <c r="Y5" i="11"/>
  <c r="X9" i="11"/>
  <c r="Y7" i="11"/>
  <c r="Y8" i="11" s="1"/>
  <c r="X6" i="11"/>
  <c r="C3" i="17"/>
  <c r="C53" i="17"/>
  <c r="E50" i="17"/>
  <c r="E53" i="17" s="1"/>
  <c r="E55" i="17" s="1"/>
  <c r="AI3" i="6"/>
  <c r="AJ3" i="6" s="1"/>
  <c r="T75" i="6"/>
  <c r="T106" i="6" s="1"/>
  <c r="T108" i="6" s="1"/>
  <c r="S5" i="7" s="1"/>
  <c r="S6" i="7" s="1"/>
  <c r="Z75" i="6"/>
  <c r="Z106" i="6" s="1"/>
  <c r="Z108" i="6" s="1"/>
  <c r="Y5" i="7" s="1"/>
  <c r="Y6" i="7" s="1"/>
  <c r="X75" i="6"/>
  <c r="X106" i="6" s="1"/>
  <c r="X108" i="6" s="1"/>
  <c r="W5" i="7" s="1"/>
  <c r="W6" i="7" s="1"/>
  <c r="R75" i="6"/>
  <c r="R105" i="6" s="1"/>
  <c r="V75" i="6"/>
  <c r="V105" i="6" s="1"/>
  <c r="S75" i="6"/>
  <c r="S106" i="6" s="1"/>
  <c r="S108" i="6" s="1"/>
  <c r="R5" i="7" s="1"/>
  <c r="R6" i="7" s="1"/>
  <c r="Y75" i="6"/>
  <c r="Y106" i="6" s="1"/>
  <c r="Y108" i="6" s="1"/>
  <c r="X5" i="7" s="1"/>
  <c r="X6" i="7" s="1"/>
  <c r="P75" i="6"/>
  <c r="P105" i="6" s="1"/>
  <c r="W75" i="6"/>
  <c r="W105" i="6" s="1"/>
  <c r="I106" i="6"/>
  <c r="I110" i="6" s="1"/>
  <c r="F105" i="6"/>
  <c r="F109" i="6" s="1"/>
  <c r="F14" i="4" s="1"/>
  <c r="AA75" i="6"/>
  <c r="AA105" i="6" s="1"/>
  <c r="M106" i="6"/>
  <c r="M111" i="6" s="1"/>
  <c r="Q75" i="6"/>
  <c r="Q106" i="6" s="1"/>
  <c r="Q108" i="6" s="1"/>
  <c r="P5" i="7" s="1"/>
  <c r="P6" i="7" s="1"/>
  <c r="U75" i="6"/>
  <c r="U105" i="6" s="1"/>
  <c r="K106" i="6"/>
  <c r="K108" i="6" s="1"/>
  <c r="J5" i="7" s="1"/>
  <c r="N105" i="6"/>
  <c r="N112" i="6" s="1"/>
  <c r="P113" i="6" s="1"/>
  <c r="H106" i="6"/>
  <c r="H108" i="6" s="1"/>
  <c r="G5" i="7" s="1"/>
  <c r="T74" i="1"/>
  <c r="U76" i="1" s="1"/>
  <c r="P10" i="7"/>
  <c r="P11" i="7" s="1"/>
  <c r="F74" i="1"/>
  <c r="G76" i="1" s="1"/>
  <c r="F71" i="1"/>
  <c r="H74" i="1"/>
  <c r="I76" i="1" s="1"/>
  <c r="F73" i="1"/>
  <c r="C73" i="1"/>
  <c r="C75" i="1" s="1"/>
  <c r="M10" i="7"/>
  <c r="M11" i="7" s="1"/>
  <c r="M12" i="7" s="1"/>
  <c r="O34" i="18"/>
  <c r="M34" i="18"/>
  <c r="AF34" i="18"/>
  <c r="AV34" i="18"/>
  <c r="Z34" i="18"/>
  <c r="AP34" i="18"/>
  <c r="Q34" i="18"/>
  <c r="AI34" i="18"/>
  <c r="AK34" i="18"/>
  <c r="AC34" i="18"/>
  <c r="AW34" i="18"/>
  <c r="S34" i="18"/>
  <c r="R34" i="18"/>
  <c r="AJ34" i="18"/>
  <c r="J34" i="18"/>
  <c r="AD34" i="18"/>
  <c r="AT34" i="18"/>
  <c r="V34" i="18"/>
  <c r="AM34" i="18"/>
  <c r="Y34" i="18"/>
  <c r="AS34" i="18"/>
  <c r="T34" i="18"/>
  <c r="F15" i="18"/>
  <c r="G34" i="18"/>
  <c r="W34" i="18"/>
  <c r="X34" i="18"/>
  <c r="AN34" i="18"/>
  <c r="P34" i="18"/>
  <c r="AH34" i="18"/>
  <c r="AX34" i="18"/>
  <c r="AA34" i="18"/>
  <c r="AQ34" i="18"/>
  <c r="AO34" i="18"/>
  <c r="N34" i="18"/>
  <c r="AB34" i="18"/>
  <c r="L34" i="18"/>
  <c r="AG34" i="18"/>
  <c r="AR34" i="18"/>
  <c r="AE34" i="18"/>
  <c r="K34" i="18"/>
  <c r="U34" i="18"/>
  <c r="AU34" i="18"/>
  <c r="H34" i="18"/>
  <c r="AL34" i="18"/>
  <c r="I34" i="18"/>
  <c r="T16" i="18"/>
  <c r="L105" i="6"/>
  <c r="L109" i="6" s="1"/>
  <c r="L14" i="4" s="1"/>
  <c r="M74" i="1"/>
  <c r="O76" i="1" s="1"/>
  <c r="L106" i="6"/>
  <c r="M73" i="1"/>
  <c r="M75" i="1" s="1"/>
  <c r="E71" i="1"/>
  <c r="E73" i="1"/>
  <c r="E74" i="1"/>
  <c r="F76" i="1" s="1"/>
  <c r="D71" i="1"/>
  <c r="D72" i="1"/>
  <c r="H71" i="1"/>
  <c r="L74" i="1"/>
  <c r="M76" i="1" s="1"/>
  <c r="K10" i="7"/>
  <c r="K11" i="7" s="1"/>
  <c r="K12" i="7" s="1"/>
  <c r="J10" i="7"/>
  <c r="J11" i="7" s="1"/>
  <c r="J12" i="7" s="1"/>
  <c r="K73" i="1"/>
  <c r="L71" i="1"/>
  <c r="G10" i="7"/>
  <c r="G11" i="7" s="1"/>
  <c r="G12" i="7" s="1"/>
  <c r="K71" i="1"/>
  <c r="J73" i="1"/>
  <c r="H73" i="1"/>
  <c r="L73" i="1"/>
  <c r="J71" i="1"/>
  <c r="N106" i="6"/>
  <c r="N108" i="6" s="1"/>
  <c r="M5" i="7" s="1"/>
  <c r="AJ24" i="18"/>
  <c r="AX24" i="18"/>
  <c r="AR24" i="18"/>
  <c r="AN24" i="18"/>
  <c r="AB24" i="18"/>
  <c r="AG24" i="18"/>
  <c r="AS24" i="18"/>
  <c r="AL24" i="18"/>
  <c r="AQ24" i="18"/>
  <c r="K24" i="18"/>
  <c r="F24" i="18"/>
  <c r="D24" i="18"/>
  <c r="Z24" i="18"/>
  <c r="R24" i="18"/>
  <c r="AP24" i="18"/>
  <c r="AH24" i="18"/>
  <c r="AT24" i="18"/>
  <c r="Q24" i="18"/>
  <c r="AC24" i="18"/>
  <c r="V24" i="18"/>
  <c r="AA24" i="18"/>
  <c r="L24" i="18"/>
  <c r="N24" i="18"/>
  <c r="O24" i="18"/>
  <c r="E24" i="18"/>
  <c r="AM24" i="18"/>
  <c r="W24" i="18"/>
  <c r="AK24" i="18"/>
  <c r="U24" i="18"/>
  <c r="AD24" i="18"/>
  <c r="AI24" i="18"/>
  <c r="AU24" i="18"/>
  <c r="AO24" i="18"/>
  <c r="J24" i="18"/>
  <c r="H24" i="18"/>
  <c r="I24" i="18"/>
  <c r="AF24" i="18"/>
  <c r="P24" i="18"/>
  <c r="X24" i="18"/>
  <c r="T24" i="18"/>
  <c r="AV24" i="18"/>
  <c r="AW24" i="18"/>
  <c r="S24" i="18"/>
  <c r="AE24" i="18"/>
  <c r="Y24" i="18"/>
  <c r="M24" i="18"/>
  <c r="G24" i="18"/>
  <c r="E82" i="17"/>
  <c r="E84" i="17" s="1"/>
  <c r="E87" i="17" s="1"/>
  <c r="E88" i="17" s="1"/>
  <c r="D84" i="17"/>
  <c r="D87" i="17" s="1"/>
  <c r="D88" i="17" s="1"/>
  <c r="E138" i="17"/>
  <c r="C154" i="17"/>
  <c r="C157" i="17" s="1"/>
  <c r="C158" i="17" s="1"/>
  <c r="D152" i="17"/>
  <c r="E142" i="17"/>
  <c r="E72" i="17"/>
  <c r="E122" i="17"/>
  <c r="E92" i="17"/>
  <c r="E114" i="17"/>
  <c r="E162" i="17"/>
  <c r="D164" i="17"/>
  <c r="D167" i="17" s="1"/>
  <c r="D168" i="17" s="1"/>
  <c r="C32" i="3"/>
  <c r="X20" i="11"/>
  <c r="Y20" i="11" s="1"/>
  <c r="X18" i="11"/>
  <c r="Y17" i="11"/>
  <c r="B14" i="3"/>
  <c r="B7" i="4"/>
  <c r="B19" i="4" s="1"/>
  <c r="B20" i="4" s="1"/>
  <c r="X14" i="11"/>
  <c r="X31" i="11"/>
  <c r="X43" i="11" s="1"/>
  <c r="C51" i="3"/>
  <c r="D51" i="3"/>
  <c r="Y11" i="11"/>
  <c r="Z13" i="11" s="1"/>
  <c r="X12" i="11"/>
  <c r="X29" i="11"/>
  <c r="B9" i="8"/>
  <c r="B14" i="8" s="1"/>
  <c r="W41" i="11"/>
  <c r="T105" i="6"/>
  <c r="T112" i="6" s="1"/>
  <c r="U113" i="6" s="1"/>
  <c r="I112" i="6"/>
  <c r="J113" i="6" s="1"/>
  <c r="V72" i="1"/>
  <c r="AC8" i="1"/>
  <c r="AC42" i="1" s="1"/>
  <c r="AB42" i="1"/>
  <c r="W12" i="7"/>
  <c r="W72" i="1"/>
  <c r="Q72" i="1"/>
  <c r="V75" i="1"/>
  <c r="P75" i="1"/>
  <c r="AC44" i="6"/>
  <c r="AC78" i="6" s="1"/>
  <c r="AC50" i="6"/>
  <c r="AC84" i="6" s="1"/>
  <c r="AC42" i="6"/>
  <c r="AC76" i="6" s="1"/>
  <c r="AC45" i="6"/>
  <c r="AC79" i="6" s="1"/>
  <c r="AC41" i="6"/>
  <c r="AC75" i="6" s="1"/>
  <c r="AB39" i="1"/>
  <c r="AC52" i="6"/>
  <c r="AC86" i="6" s="1"/>
  <c r="AC5" i="1"/>
  <c r="AC39" i="1" s="1"/>
  <c r="D69" i="3"/>
  <c r="G71" i="1"/>
  <c r="G75" i="1" s="1"/>
  <c r="D73" i="1"/>
  <c r="D10" i="7"/>
  <c r="D11" i="7" s="1"/>
  <c r="D12" i="7" s="1"/>
  <c r="G74" i="1"/>
  <c r="H76" i="1" s="1"/>
  <c r="G105" i="6"/>
  <c r="G106" i="6"/>
  <c r="G108" i="6" s="1"/>
  <c r="F5" i="7" s="1"/>
  <c r="J72" i="1"/>
  <c r="C106" i="6"/>
  <c r="C108" i="6" s="1"/>
  <c r="B5" i="7" s="1"/>
  <c r="B74" i="1"/>
  <c r="B78" i="1" s="1"/>
  <c r="C76" i="1" s="1"/>
  <c r="B71" i="1"/>
  <c r="B73" i="1"/>
  <c r="Y105" i="6"/>
  <c r="R106" i="6"/>
  <c r="R108" i="6" s="1"/>
  <c r="Q5" i="7" s="1"/>
  <c r="Q6" i="7" s="1"/>
  <c r="AB77" i="6"/>
  <c r="AB76" i="6"/>
  <c r="Q105" i="6"/>
  <c r="Q75" i="1"/>
  <c r="Q77" i="1" s="1"/>
  <c r="R5" i="4" s="1"/>
  <c r="B72" i="1"/>
  <c r="J4" i="7"/>
  <c r="B11" i="7"/>
  <c r="B12" i="7" s="1"/>
  <c r="Y75" i="1"/>
  <c r="Y77" i="1" s="1"/>
  <c r="Z5" i="4" s="1"/>
  <c r="AA69" i="1"/>
  <c r="AA73" i="1" s="1"/>
  <c r="P72" i="1"/>
  <c r="E11" i="7"/>
  <c r="C65" i="17"/>
  <c r="C64" i="17"/>
  <c r="C66" i="17"/>
  <c r="C56" i="17"/>
  <c r="C55" i="17"/>
  <c r="C54" i="17"/>
  <c r="D56" i="17"/>
  <c r="D55" i="17"/>
  <c r="E42" i="17"/>
  <c r="D52" i="17"/>
  <c r="E65" i="17"/>
  <c r="E64" i="17"/>
  <c r="E66" i="17"/>
  <c r="B47" i="17"/>
  <c r="B48" i="17" s="1"/>
  <c r="D66" i="17"/>
  <c r="D65" i="17"/>
  <c r="D64" i="17"/>
  <c r="E32" i="17"/>
  <c r="B35" i="17"/>
  <c r="B7" i="17" s="1"/>
  <c r="B34" i="17"/>
  <c r="B36" i="17"/>
  <c r="B8" i="17" s="1"/>
  <c r="C35" i="17"/>
  <c r="C36" i="17"/>
  <c r="C34" i="17"/>
  <c r="D33" i="17"/>
  <c r="E30" i="17"/>
  <c r="E33" i="17" s="1"/>
  <c r="C22" i="17"/>
  <c r="C4" i="17" s="1"/>
  <c r="B24" i="17"/>
  <c r="B27" i="17" s="1"/>
  <c r="B28" i="17" s="1"/>
  <c r="C23" i="17"/>
  <c r="C26" i="17" s="1"/>
  <c r="D20" i="17"/>
  <c r="E20" i="17" s="1"/>
  <c r="B13" i="17"/>
  <c r="B14" i="17"/>
  <c r="B11" i="17"/>
  <c r="B12" i="17" s="1"/>
  <c r="D23" i="17"/>
  <c r="Y72" i="1"/>
  <c r="K72" i="1"/>
  <c r="L72" i="1"/>
  <c r="H4" i="7"/>
  <c r="H72" i="1"/>
  <c r="M72" i="1"/>
  <c r="M4" i="7"/>
  <c r="D4" i="7"/>
  <c r="F4" i="7"/>
  <c r="F72" i="1"/>
  <c r="G4" i="7"/>
  <c r="G72" i="1"/>
  <c r="C72" i="1"/>
  <c r="C4" i="7"/>
  <c r="E72" i="1"/>
  <c r="E4" i="7"/>
  <c r="B6" i="7"/>
  <c r="S74" i="1"/>
  <c r="T76" i="1" s="1"/>
  <c r="S10" i="7"/>
  <c r="S11" i="7" s="1"/>
  <c r="S12" i="7" s="1"/>
  <c r="S72" i="1"/>
  <c r="S73" i="1"/>
  <c r="S71" i="1"/>
  <c r="Z71" i="1"/>
  <c r="Z74" i="1"/>
  <c r="Z73" i="1"/>
  <c r="Z72" i="1"/>
  <c r="Z10" i="7"/>
  <c r="P12" i="7"/>
  <c r="U74" i="1"/>
  <c r="V76" i="1" s="1"/>
  <c r="U73" i="1"/>
  <c r="U10" i="7"/>
  <c r="U11" i="7" s="1"/>
  <c r="U12" i="7" s="1"/>
  <c r="U72" i="1"/>
  <c r="U71" i="1"/>
  <c r="AA70" i="1"/>
  <c r="T11" i="7"/>
  <c r="T12" i="7" s="1"/>
  <c r="AA4" i="7"/>
  <c r="O72" i="1"/>
  <c r="T75" i="1"/>
  <c r="X72" i="1"/>
  <c r="R73" i="1"/>
  <c r="R74" i="1"/>
  <c r="S76" i="1" s="1"/>
  <c r="R72" i="1"/>
  <c r="R71" i="1"/>
  <c r="R10" i="7"/>
  <c r="R11" i="7" s="1"/>
  <c r="R12" i="7" s="1"/>
  <c r="T72" i="1"/>
  <c r="P76" i="1"/>
  <c r="O78" i="1"/>
  <c r="O75" i="1"/>
  <c r="O11" i="7"/>
  <c r="E69" i="3"/>
  <c r="AC40" i="1"/>
  <c r="AC40" i="6"/>
  <c r="AB74" i="6"/>
  <c r="Y3" i="11" s="1"/>
  <c r="J2" i="11" s="1"/>
  <c r="AB3" i="1"/>
  <c r="AA37" i="1"/>
  <c r="W106" i="6" l="1"/>
  <c r="W108" i="6" s="1"/>
  <c r="V5" i="7" s="1"/>
  <c r="V6" i="7" s="1"/>
  <c r="W75" i="1"/>
  <c r="W77" i="1" s="1"/>
  <c r="X5" i="4" s="1"/>
  <c r="AA106" i="6"/>
  <c r="AA108" i="6" s="1"/>
  <c r="Z5" i="7" s="1"/>
  <c r="Z6" i="7" s="1"/>
  <c r="D22" i="8" s="1"/>
  <c r="AD48" i="6"/>
  <c r="AD82" i="6" s="1"/>
  <c r="AD41" i="6"/>
  <c r="AD75" i="6" s="1"/>
  <c r="S105" i="6"/>
  <c r="S112" i="6" s="1"/>
  <c r="T113" i="6" s="1"/>
  <c r="AD62" i="6"/>
  <c r="AD96" i="6" s="1"/>
  <c r="AD52" i="6"/>
  <c r="AD86" i="6" s="1"/>
  <c r="AD70" i="6"/>
  <c r="AD104" i="6" s="1"/>
  <c r="AD44" i="6"/>
  <c r="AD78" i="6" s="1"/>
  <c r="D22" i="17"/>
  <c r="W7" i="4"/>
  <c r="V7" i="4"/>
  <c r="U7" i="4"/>
  <c r="P7" i="4"/>
  <c r="S7" i="4"/>
  <c r="AA7" i="4"/>
  <c r="Y7" i="4"/>
  <c r="X7" i="4"/>
  <c r="Z7" i="4"/>
  <c r="R7" i="4"/>
  <c r="Q7" i="4"/>
  <c r="T7" i="4"/>
  <c r="Z105" i="6"/>
  <c r="Z112" i="6" s="1"/>
  <c r="AA113" i="6" s="1"/>
  <c r="B77" i="17"/>
  <c r="B78" i="17" s="1"/>
  <c r="C106" i="17"/>
  <c r="C105" i="17"/>
  <c r="C126" i="17"/>
  <c r="C125" i="17"/>
  <c r="C124" i="17"/>
  <c r="C127" i="17" s="1"/>
  <c r="C128" i="17" s="1"/>
  <c r="D103" i="17"/>
  <c r="E100" i="17"/>
  <c r="E103" i="17" s="1"/>
  <c r="D123" i="17"/>
  <c r="E120" i="17"/>
  <c r="E123" i="17" s="1"/>
  <c r="C74" i="17"/>
  <c r="C77" i="17" s="1"/>
  <c r="C75" i="17"/>
  <c r="C76" i="17"/>
  <c r="C78" i="17"/>
  <c r="E70" i="17"/>
  <c r="E73" i="17" s="1"/>
  <c r="D73" i="17"/>
  <c r="D93" i="17"/>
  <c r="E90" i="17"/>
  <c r="E93" i="17" s="1"/>
  <c r="E117" i="17"/>
  <c r="E118" i="17" s="1"/>
  <c r="E75" i="1"/>
  <c r="E77" i="1" s="1"/>
  <c r="F5" i="4" s="1"/>
  <c r="C96" i="17"/>
  <c r="C95" i="17"/>
  <c r="C94" i="17"/>
  <c r="C97" i="17" s="1"/>
  <c r="C98" i="17" s="1"/>
  <c r="D156" i="17"/>
  <c r="D155" i="17"/>
  <c r="D2" i="18"/>
  <c r="AD3" i="4"/>
  <c r="E2" i="18" s="1"/>
  <c r="E156" i="17"/>
  <c r="E155" i="17"/>
  <c r="Z27" i="11"/>
  <c r="Z24" i="11"/>
  <c r="AA23" i="11"/>
  <c r="AA25" i="11"/>
  <c r="AA26" i="11" s="1"/>
  <c r="X38" i="11"/>
  <c r="C6" i="9"/>
  <c r="C33" i="3"/>
  <c r="X36" i="11"/>
  <c r="Y35" i="11"/>
  <c r="X39" i="11"/>
  <c r="C11" i="8"/>
  <c r="C146" i="17"/>
  <c r="C145" i="17"/>
  <c r="C144" i="17"/>
  <c r="D104" i="17"/>
  <c r="E102" i="17"/>
  <c r="AD56" i="6"/>
  <c r="AD90" i="6" s="1"/>
  <c r="C22" i="18"/>
  <c r="Y37" i="11"/>
  <c r="E40" i="17"/>
  <c r="E43" i="17" s="1"/>
  <c r="D43" i="17"/>
  <c r="E140" i="17"/>
  <c r="E143" i="17" s="1"/>
  <c r="D143" i="17"/>
  <c r="C104" i="17"/>
  <c r="C107" i="17" s="1"/>
  <c r="C108" i="17" s="1"/>
  <c r="L7" i="4"/>
  <c r="N7" i="4"/>
  <c r="J7" i="4"/>
  <c r="K7" i="4"/>
  <c r="I7" i="4"/>
  <c r="M7" i="4"/>
  <c r="Z37" i="11"/>
  <c r="C46" i="17"/>
  <c r="C8" i="17" s="1"/>
  <c r="C44" i="17"/>
  <c r="C47" i="17" s="1"/>
  <c r="C48" i="17" s="1"/>
  <c r="C45" i="17"/>
  <c r="M112" i="6"/>
  <c r="N113" i="6" s="1"/>
  <c r="D109" i="6"/>
  <c r="D111" i="6" s="1"/>
  <c r="D3" i="17"/>
  <c r="U106" i="6"/>
  <c r="U108" i="6" s="1"/>
  <c r="T5" i="7" s="1"/>
  <c r="T6" i="7" s="1"/>
  <c r="F111" i="6"/>
  <c r="F114" i="6" s="1"/>
  <c r="F8" i="4" s="1"/>
  <c r="C6" i="7"/>
  <c r="E109" i="6"/>
  <c r="E14" i="4" s="1"/>
  <c r="K111" i="6"/>
  <c r="E110" i="6"/>
  <c r="H110" i="6"/>
  <c r="F110" i="6"/>
  <c r="K110" i="6"/>
  <c r="N109" i="6"/>
  <c r="N14" i="4" s="1"/>
  <c r="H109" i="6"/>
  <c r="H14" i="4" s="1"/>
  <c r="F112" i="6"/>
  <c r="G113" i="6" s="1"/>
  <c r="D110" i="6"/>
  <c r="E6" i="7"/>
  <c r="M6" i="7"/>
  <c r="I111" i="6"/>
  <c r="I114" i="6" s="1"/>
  <c r="I8" i="4" s="1"/>
  <c r="K112" i="6"/>
  <c r="L113" i="6" s="1"/>
  <c r="Y31" i="11"/>
  <c r="Y43" i="11" s="1"/>
  <c r="Z5" i="11"/>
  <c r="Z7" i="11"/>
  <c r="Z8" i="11" s="1"/>
  <c r="Y6" i="11"/>
  <c r="Y9" i="11"/>
  <c r="E56" i="17"/>
  <c r="U109" i="6"/>
  <c r="U14" i="4" s="1"/>
  <c r="U112" i="6"/>
  <c r="V113" i="6" s="1"/>
  <c r="W109" i="6"/>
  <c r="W14" i="4" s="1"/>
  <c r="W112" i="6"/>
  <c r="X113" i="6" s="1"/>
  <c r="V109" i="6"/>
  <c r="V14" i="4" s="1"/>
  <c r="V112" i="6"/>
  <c r="W113" i="6" s="1"/>
  <c r="P109" i="6"/>
  <c r="P14" i="4" s="1"/>
  <c r="P112" i="6"/>
  <c r="Q113" i="6" s="1"/>
  <c r="F6" i="7"/>
  <c r="M110" i="6"/>
  <c r="I108" i="6"/>
  <c r="H5" i="7" s="1"/>
  <c r="H6" i="7" s="1"/>
  <c r="X105" i="6"/>
  <c r="V106" i="6"/>
  <c r="V108" i="6" s="1"/>
  <c r="U5" i="7" s="1"/>
  <c r="U6" i="7" s="1"/>
  <c r="P106" i="6"/>
  <c r="P108" i="6" s="1"/>
  <c r="O5" i="7" s="1"/>
  <c r="M108" i="6"/>
  <c r="L5" i="7" s="1"/>
  <c r="L6" i="7" s="1"/>
  <c r="J6" i="7"/>
  <c r="G6" i="7"/>
  <c r="AB75" i="6"/>
  <c r="AB69" i="1"/>
  <c r="E72" i="3" s="1"/>
  <c r="F75" i="1"/>
  <c r="F77" i="1" s="1"/>
  <c r="G5" i="4" s="1"/>
  <c r="V77" i="1"/>
  <c r="W5" i="4" s="1"/>
  <c r="G77" i="1"/>
  <c r="H5" i="4" s="1"/>
  <c r="D30" i="3"/>
  <c r="T109" i="6"/>
  <c r="T14" i="4" s="1"/>
  <c r="L112" i="6"/>
  <c r="M113" i="6" s="1"/>
  <c r="M114" i="6" s="1"/>
  <c r="M8" i="4" s="1"/>
  <c r="T110" i="6"/>
  <c r="AA110" i="6"/>
  <c r="L111" i="6"/>
  <c r="L108" i="6"/>
  <c r="K5" i="7" s="1"/>
  <c r="K6" i="7" s="1"/>
  <c r="L110" i="6"/>
  <c r="O77" i="1"/>
  <c r="P5" i="4" s="1"/>
  <c r="L39" i="18"/>
  <c r="AB39" i="18"/>
  <c r="AR39" i="18"/>
  <c r="U39" i="18"/>
  <c r="AP39" i="18"/>
  <c r="W39" i="18"/>
  <c r="AS39" i="18"/>
  <c r="S39" i="18"/>
  <c r="AO39" i="18"/>
  <c r="AW39" i="18"/>
  <c r="AL39" i="18"/>
  <c r="G39" i="18"/>
  <c r="G10" i="18" s="1"/>
  <c r="P39" i="18"/>
  <c r="AF39" i="18"/>
  <c r="AV39" i="18"/>
  <c r="Z39" i="18"/>
  <c r="AU39" i="18"/>
  <c r="AC39" i="18"/>
  <c r="AX39" i="18"/>
  <c r="Y39" i="18"/>
  <c r="AT39" i="18"/>
  <c r="K39" i="18"/>
  <c r="AQ39" i="18"/>
  <c r="T39" i="18"/>
  <c r="AJ39" i="18"/>
  <c r="J39" i="18"/>
  <c r="AE39" i="18"/>
  <c r="M39" i="18"/>
  <c r="AH39" i="18"/>
  <c r="I39" i="18"/>
  <c r="AD39" i="18"/>
  <c r="V39" i="18"/>
  <c r="AG39" i="18"/>
  <c r="G15" i="18"/>
  <c r="H39" i="18"/>
  <c r="AK39" i="18"/>
  <c r="AI39" i="18"/>
  <c r="X39" i="18"/>
  <c r="R39" i="18"/>
  <c r="AN39" i="18"/>
  <c r="AM39" i="18"/>
  <c r="AA39" i="18"/>
  <c r="O39" i="18"/>
  <c r="N39" i="18"/>
  <c r="Q39" i="18"/>
  <c r="D18" i="18"/>
  <c r="C13" i="18"/>
  <c r="U16" i="18"/>
  <c r="H75" i="1"/>
  <c r="H77" i="1" s="1"/>
  <c r="I5" i="4" s="1"/>
  <c r="L75" i="1"/>
  <c r="L77" i="1" s="1"/>
  <c r="M5" i="4" s="1"/>
  <c r="D75" i="1"/>
  <c r="D77" i="1" s="1"/>
  <c r="E5" i="4" s="1"/>
  <c r="M77" i="1"/>
  <c r="N5" i="4" s="1"/>
  <c r="K75" i="1"/>
  <c r="K77" i="1" s="1"/>
  <c r="L5" i="4" s="1"/>
  <c r="N110" i="6"/>
  <c r="J75" i="1"/>
  <c r="B75" i="1"/>
  <c r="B77" i="1" s="1"/>
  <c r="C5" i="4" s="1"/>
  <c r="D10" i="18"/>
  <c r="E10" i="18"/>
  <c r="F10" i="18"/>
  <c r="C24" i="17"/>
  <c r="B6" i="17"/>
  <c r="B9" i="17" s="1"/>
  <c r="B10" i="17" s="1"/>
  <c r="D154" i="17"/>
  <c r="E152" i="17"/>
  <c r="E124" i="17"/>
  <c r="E144" i="17"/>
  <c r="E164" i="17"/>
  <c r="E167" i="17" s="1"/>
  <c r="E168" i="17" s="1"/>
  <c r="E94" i="17"/>
  <c r="X30" i="11"/>
  <c r="X42" i="11" s="1"/>
  <c r="X21" i="11"/>
  <c r="Z17" i="11"/>
  <c r="AA19" i="11" s="1"/>
  <c r="F32" i="3" s="1"/>
  <c r="Y21" i="11"/>
  <c r="Y18" i="11"/>
  <c r="Z19" i="11"/>
  <c r="E32" i="3" s="1"/>
  <c r="Y29" i="11"/>
  <c r="Y12" i="11"/>
  <c r="Z11" i="11"/>
  <c r="AA13" i="11" s="1"/>
  <c r="X32" i="11"/>
  <c r="Y14" i="11"/>
  <c r="X15" i="11"/>
  <c r="C4" i="9"/>
  <c r="X41" i="11"/>
  <c r="C9" i="8"/>
  <c r="AD60" i="6"/>
  <c r="AD94" i="6" s="1"/>
  <c r="AD50" i="6"/>
  <c r="AD84" i="6" s="1"/>
  <c r="AD66" i="6"/>
  <c r="AD100" i="6" s="1"/>
  <c r="AD46" i="6"/>
  <c r="AD80" i="6" s="1"/>
  <c r="AD53" i="6"/>
  <c r="AD87" i="6" s="1"/>
  <c r="AD45" i="6"/>
  <c r="AD79" i="6" s="1"/>
  <c r="AD51" i="6"/>
  <c r="AD85" i="6" s="1"/>
  <c r="AD43" i="6"/>
  <c r="AD77" i="6" s="1"/>
  <c r="AD57" i="6"/>
  <c r="AD91" i="6" s="1"/>
  <c r="AD54" i="6"/>
  <c r="AD88" i="6" s="1"/>
  <c r="AC4" i="1"/>
  <c r="AD47" i="6"/>
  <c r="AD81" i="6" s="1"/>
  <c r="AD59" i="6"/>
  <c r="AD93" i="6" s="1"/>
  <c r="AD64" i="6"/>
  <c r="AD98" i="6" s="1"/>
  <c r="AD61" i="6"/>
  <c r="AD95" i="6" s="1"/>
  <c r="AD58" i="6"/>
  <c r="AD92" i="6" s="1"/>
  <c r="AD67" i="6"/>
  <c r="AD101" i="6" s="1"/>
  <c r="AD49" i="6"/>
  <c r="AD83" i="6" s="1"/>
  <c r="AD42" i="6"/>
  <c r="AD76" i="6" s="1"/>
  <c r="AD69" i="6"/>
  <c r="AD103" i="6" s="1"/>
  <c r="AB70" i="1"/>
  <c r="AB4" i="7" s="1"/>
  <c r="D41" i="3"/>
  <c r="AC106" i="6"/>
  <c r="AC108" i="6" s="1"/>
  <c r="AC105" i="6"/>
  <c r="E64" i="3" s="1"/>
  <c r="AD55" i="6"/>
  <c r="AD89" i="6" s="1"/>
  <c r="AD68" i="6"/>
  <c r="AD102" i="6" s="1"/>
  <c r="D40" i="3"/>
  <c r="AD63" i="6"/>
  <c r="AD97" i="6" s="1"/>
  <c r="AD65" i="6"/>
  <c r="AD99" i="6" s="1"/>
  <c r="AA72" i="1"/>
  <c r="D39" i="3"/>
  <c r="D36" i="8"/>
  <c r="D53" i="8" s="1"/>
  <c r="AA74" i="1"/>
  <c r="D72" i="3"/>
  <c r="G112" i="6"/>
  <c r="H113" i="6" s="1"/>
  <c r="G109" i="6"/>
  <c r="G14" i="4" s="1"/>
  <c r="G110" i="6"/>
  <c r="C78" i="1"/>
  <c r="D78" i="1" s="1"/>
  <c r="E78" i="1" s="1"/>
  <c r="F78" i="1" s="1"/>
  <c r="G78" i="1" s="1"/>
  <c r="H78" i="1" s="1"/>
  <c r="C77" i="1"/>
  <c r="D5" i="4" s="1"/>
  <c r="C112" i="6"/>
  <c r="C110" i="6"/>
  <c r="C109" i="6"/>
  <c r="Y109" i="6"/>
  <c r="Y110" i="6"/>
  <c r="Y112" i="6"/>
  <c r="Z113" i="6" s="1"/>
  <c r="AA109" i="6"/>
  <c r="AA112" i="6"/>
  <c r="Q112" i="6"/>
  <c r="R113" i="6" s="1"/>
  <c r="Q109" i="6"/>
  <c r="Q14" i="4" s="1"/>
  <c r="Q110" i="6"/>
  <c r="R110" i="6"/>
  <c r="R112" i="6"/>
  <c r="S113" i="6" s="1"/>
  <c r="R109" i="6"/>
  <c r="AA71" i="1"/>
  <c r="AA75" i="1" s="1"/>
  <c r="E12" i="7"/>
  <c r="C67" i="17"/>
  <c r="C68" i="17" s="1"/>
  <c r="D67" i="17"/>
  <c r="D68" i="17" s="1"/>
  <c r="E52" i="17"/>
  <c r="D54" i="17"/>
  <c r="D57" i="17" s="1"/>
  <c r="D58" i="17" s="1"/>
  <c r="E67" i="17"/>
  <c r="E68" i="17" s="1"/>
  <c r="C57" i="17"/>
  <c r="C58" i="17" s="1"/>
  <c r="C37" i="17"/>
  <c r="C38" i="17" s="1"/>
  <c r="E36" i="17"/>
  <c r="E35" i="17"/>
  <c r="E34" i="17"/>
  <c r="B37" i="17"/>
  <c r="B38" i="17" s="1"/>
  <c r="D35" i="17"/>
  <c r="D34" i="17"/>
  <c r="D36" i="17"/>
  <c r="C5" i="17"/>
  <c r="C11" i="17" s="1"/>
  <c r="C12" i="17" s="1"/>
  <c r="C25" i="17"/>
  <c r="C7" i="17" s="1"/>
  <c r="E22" i="17"/>
  <c r="D4" i="17"/>
  <c r="D26" i="17"/>
  <c r="D25" i="17"/>
  <c r="D24" i="17"/>
  <c r="E23" i="17"/>
  <c r="E3" i="17"/>
  <c r="B15" i="17"/>
  <c r="C18" i="8" s="1"/>
  <c r="D5" i="7"/>
  <c r="U75" i="1"/>
  <c r="U77" i="1" s="1"/>
  <c r="V5" i="4" s="1"/>
  <c r="P78" i="1"/>
  <c r="Q78" i="1" s="1"/>
  <c r="R78" i="1" s="1"/>
  <c r="S78" i="1" s="1"/>
  <c r="T78" i="1" s="1"/>
  <c r="U78" i="1" s="1"/>
  <c r="V78" i="1" s="1"/>
  <c r="W78" i="1" s="1"/>
  <c r="X78" i="1" s="1"/>
  <c r="Y78" i="1" s="1"/>
  <c r="Z78" i="1" s="1"/>
  <c r="AA78" i="1" s="1"/>
  <c r="D5" i="8" s="1"/>
  <c r="Z11" i="7"/>
  <c r="Z12" i="7" s="1"/>
  <c r="T77" i="1"/>
  <c r="U5" i="4" s="1"/>
  <c r="Z75" i="1"/>
  <c r="Z77" i="1" s="1"/>
  <c r="AA5" i="4" s="1"/>
  <c r="S75" i="1"/>
  <c r="S77" i="1" s="1"/>
  <c r="T5" i="4" s="1"/>
  <c r="AA10" i="7"/>
  <c r="P77" i="1"/>
  <c r="Q5" i="4" s="1"/>
  <c r="AA76" i="1"/>
  <c r="R75" i="1"/>
  <c r="R77" i="1" s="1"/>
  <c r="S5" i="4" s="1"/>
  <c r="O12" i="7"/>
  <c r="F69" i="3"/>
  <c r="AC69" i="1"/>
  <c r="AC70" i="1"/>
  <c r="AC4" i="7" s="1"/>
  <c r="AC74" i="6"/>
  <c r="Z3" i="11" s="1"/>
  <c r="N2" i="11" s="1"/>
  <c r="AD40" i="6"/>
  <c r="AD74" i="6" s="1"/>
  <c r="AA3" i="11" s="1"/>
  <c r="R2" i="11" s="1"/>
  <c r="AC3" i="1"/>
  <c r="AC37" i="1" s="1"/>
  <c r="AB37" i="1"/>
  <c r="AB105" i="6" l="1"/>
  <c r="AB112" i="6" s="1"/>
  <c r="X112" i="6"/>
  <c r="Y113" i="6" s="1"/>
  <c r="W110" i="6"/>
  <c r="E39" i="3"/>
  <c r="W111" i="6"/>
  <c r="W114" i="6" s="1"/>
  <c r="W8" i="4" s="1"/>
  <c r="S110" i="6"/>
  <c r="AB73" i="1"/>
  <c r="F72" i="3"/>
  <c r="E30" i="3"/>
  <c r="AB71" i="1"/>
  <c r="S109" i="6"/>
  <c r="S14" i="4" s="1"/>
  <c r="AB10" i="7"/>
  <c r="AB11" i="7" s="1"/>
  <c r="AB12" i="7" s="1"/>
  <c r="AD17" i="4" s="1"/>
  <c r="E36" i="8"/>
  <c r="E53" i="8" s="1"/>
  <c r="E40" i="3"/>
  <c r="E52" i="3" s="1"/>
  <c r="D54" i="3"/>
  <c r="D66" i="3" s="1"/>
  <c r="AB74" i="1"/>
  <c r="AB76" i="1" s="1"/>
  <c r="AB78" i="1" s="1"/>
  <c r="E5" i="8" s="1"/>
  <c r="E41" i="3"/>
  <c r="D14" i="4"/>
  <c r="D126" i="17"/>
  <c r="D125" i="17"/>
  <c r="D124" i="17"/>
  <c r="Z31" i="11"/>
  <c r="Z43" i="11" s="1"/>
  <c r="Z109" i="6"/>
  <c r="Z14" i="4" s="1"/>
  <c r="E46" i="17"/>
  <c r="E45" i="17"/>
  <c r="V111" i="6"/>
  <c r="V114" i="6" s="1"/>
  <c r="V8" i="4" s="1"/>
  <c r="D4" i="9"/>
  <c r="C6" i="17"/>
  <c r="D6" i="9"/>
  <c r="D33" i="3"/>
  <c r="C12" i="8"/>
  <c r="Y38" i="11"/>
  <c r="Y39" i="11" s="1"/>
  <c r="E96" i="17"/>
  <c r="E95" i="17"/>
  <c r="D106" i="17"/>
  <c r="D105" i="17"/>
  <c r="C27" i="17"/>
  <c r="C28" i="17" s="1"/>
  <c r="Z110" i="6"/>
  <c r="D96" i="17"/>
  <c r="D95" i="17"/>
  <c r="D94" i="17"/>
  <c r="AA24" i="11"/>
  <c r="AA27" i="11"/>
  <c r="D76" i="17"/>
  <c r="D75" i="17"/>
  <c r="D74" i="17"/>
  <c r="E76" i="17"/>
  <c r="E75" i="17"/>
  <c r="E33" i="3"/>
  <c r="E6" i="9"/>
  <c r="D107" i="17"/>
  <c r="D108" i="17" s="1"/>
  <c r="C147" i="17"/>
  <c r="C148" i="17" s="1"/>
  <c r="E44" i="17"/>
  <c r="D5" i="17"/>
  <c r="D14" i="17" s="1"/>
  <c r="E74" i="17"/>
  <c r="E77" i="17" s="1"/>
  <c r="E78" i="17" s="1"/>
  <c r="E125" i="17"/>
  <c r="E126" i="17"/>
  <c r="E97" i="17"/>
  <c r="E98" i="17" s="1"/>
  <c r="E145" i="17"/>
  <c r="E146" i="17"/>
  <c r="E147" i="17" s="1"/>
  <c r="E148" i="17" s="1"/>
  <c r="E106" i="17"/>
  <c r="E105" i="17"/>
  <c r="E104" i="17"/>
  <c r="E107" i="17" s="1"/>
  <c r="E108" i="17" s="1"/>
  <c r="E127" i="17"/>
  <c r="E128" i="17" s="1"/>
  <c r="D146" i="17"/>
  <c r="D145" i="17"/>
  <c r="D144" i="17"/>
  <c r="P115" i="6"/>
  <c r="D157" i="17"/>
  <c r="D158" i="17" s="1"/>
  <c r="D45" i="17"/>
  <c r="D7" i="17" s="1"/>
  <c r="D46" i="17"/>
  <c r="D8" i="17" s="1"/>
  <c r="D44" i="17"/>
  <c r="D11" i="8"/>
  <c r="Y36" i="11"/>
  <c r="Z35" i="11"/>
  <c r="V110" i="6"/>
  <c r="H111" i="6"/>
  <c r="H114" i="6" s="1"/>
  <c r="H8" i="4" s="1"/>
  <c r="X109" i="6"/>
  <c r="X14" i="4" s="1"/>
  <c r="X110" i="6"/>
  <c r="X13" i="4"/>
  <c r="T111" i="6"/>
  <c r="T114" i="6" s="1"/>
  <c r="T8" i="4" s="1"/>
  <c r="AB108" i="6"/>
  <c r="U110" i="6"/>
  <c r="P110" i="6"/>
  <c r="AB106" i="6"/>
  <c r="P111" i="6"/>
  <c r="P114" i="6" s="1"/>
  <c r="E111" i="6"/>
  <c r="E114" i="6" s="1"/>
  <c r="E8" i="4" s="1"/>
  <c r="N111" i="6"/>
  <c r="N114" i="6" s="1"/>
  <c r="N8" i="4" s="1"/>
  <c r="L114" i="6"/>
  <c r="L8" i="4" s="1"/>
  <c r="C22" i="8"/>
  <c r="P13" i="4"/>
  <c r="E51" i="3"/>
  <c r="Z6" i="11"/>
  <c r="AA7" i="11"/>
  <c r="AA8" i="11" s="1"/>
  <c r="Z9" i="11"/>
  <c r="AA5" i="11"/>
  <c r="U111" i="6"/>
  <c r="U114" i="6" s="1"/>
  <c r="U8" i="4" s="1"/>
  <c r="AA5" i="7"/>
  <c r="AA6" i="7" s="1"/>
  <c r="O6" i="7"/>
  <c r="T13" i="4" s="1"/>
  <c r="D6" i="7"/>
  <c r="G13" i="4" s="1"/>
  <c r="AB72" i="1"/>
  <c r="C14" i="4"/>
  <c r="C111" i="6"/>
  <c r="C114" i="6" s="1"/>
  <c r="AC110" i="6"/>
  <c r="D20" i="18"/>
  <c r="D21" i="18" s="1"/>
  <c r="D22" i="18" s="1"/>
  <c r="E18" i="18" s="1"/>
  <c r="D9" i="18"/>
  <c r="H15" i="18"/>
  <c r="T44" i="18"/>
  <c r="AJ44" i="18"/>
  <c r="K44" i="18"/>
  <c r="AG44" i="18"/>
  <c r="I44" i="18"/>
  <c r="AD44" i="18"/>
  <c r="J44" i="18"/>
  <c r="AE44" i="18"/>
  <c r="AC44" i="18"/>
  <c r="R44" i="18"/>
  <c r="X44" i="18"/>
  <c r="AN44" i="18"/>
  <c r="Q44" i="18"/>
  <c r="AL44" i="18"/>
  <c r="N44" i="18"/>
  <c r="AI44" i="18"/>
  <c r="O44" i="18"/>
  <c r="AK44" i="18"/>
  <c r="AX44" i="18"/>
  <c r="AM44" i="18"/>
  <c r="H44" i="18"/>
  <c r="L44" i="18"/>
  <c r="AB44" i="18"/>
  <c r="AR44" i="18"/>
  <c r="V44" i="18"/>
  <c r="AQ44" i="18"/>
  <c r="S44" i="18"/>
  <c r="AO44" i="18"/>
  <c r="U44" i="18"/>
  <c r="AP44" i="18"/>
  <c r="M44" i="18"/>
  <c r="W44" i="18"/>
  <c r="AV44" i="18"/>
  <c r="AT44" i="18"/>
  <c r="AS44" i="18"/>
  <c r="AA44" i="18"/>
  <c r="Z44" i="18"/>
  <c r="P44" i="18"/>
  <c r="AW44" i="18"/>
  <c r="AU44" i="18"/>
  <c r="AF44" i="18"/>
  <c r="Y44" i="18"/>
  <c r="AH44" i="18"/>
  <c r="V16" i="18"/>
  <c r="D52" i="3"/>
  <c r="D40" i="8" s="1"/>
  <c r="D52" i="8" s="1"/>
  <c r="C38" i="8"/>
  <c r="C58" i="3"/>
  <c r="E154" i="17"/>
  <c r="E157" i="17" s="1"/>
  <c r="E158" i="17" s="1"/>
  <c r="X33" i="11"/>
  <c r="X45" i="11" s="1"/>
  <c r="Y30" i="11"/>
  <c r="Y42" i="11" s="1"/>
  <c r="Z18" i="11"/>
  <c r="AA17" i="11"/>
  <c r="AA18" i="11" s="1"/>
  <c r="Z20" i="11"/>
  <c r="X44" i="11"/>
  <c r="C10" i="8"/>
  <c r="C14" i="8" s="1"/>
  <c r="Y41" i="11"/>
  <c r="D9" i="8"/>
  <c r="AA31" i="11"/>
  <c r="AA11" i="11"/>
  <c r="Z12" i="11"/>
  <c r="Z29" i="11"/>
  <c r="E4" i="9"/>
  <c r="Z14" i="11"/>
  <c r="Y32" i="11"/>
  <c r="Y15" i="11"/>
  <c r="Y33" i="11" s="1"/>
  <c r="AB5" i="7"/>
  <c r="AB6" i="7" s="1"/>
  <c r="E22" i="8" s="1"/>
  <c r="X111" i="6"/>
  <c r="X114" i="6" s="1"/>
  <c r="X8" i="4" s="1"/>
  <c r="AD105" i="6"/>
  <c r="AD109" i="6" s="1"/>
  <c r="AD14" i="4" s="1"/>
  <c r="AC109" i="6"/>
  <c r="AC14" i="4" s="1"/>
  <c r="AD106" i="6"/>
  <c r="AC112" i="6"/>
  <c r="E37" i="8"/>
  <c r="G111" i="6"/>
  <c r="G114" i="6" s="1"/>
  <c r="G8" i="4" s="1"/>
  <c r="C115" i="6"/>
  <c r="D113" i="6"/>
  <c r="Y14" i="4"/>
  <c r="Y111" i="6"/>
  <c r="Y114" i="6" s="1"/>
  <c r="Y8" i="4" s="1"/>
  <c r="AA14" i="4"/>
  <c r="AA111" i="6"/>
  <c r="AA114" i="6" s="1"/>
  <c r="AA8" i="4" s="1"/>
  <c r="R14" i="4"/>
  <c r="R111" i="6"/>
  <c r="R114" i="6" s="1"/>
  <c r="R8" i="4" s="1"/>
  <c r="Q111" i="6"/>
  <c r="Q114" i="6" s="1"/>
  <c r="Q8" i="4" s="1"/>
  <c r="AA11" i="7"/>
  <c r="AA12" i="7" s="1"/>
  <c r="AC17" i="4" s="1"/>
  <c r="E37" i="17"/>
  <c r="E38" i="17" s="1"/>
  <c r="E54" i="17"/>
  <c r="E57" i="17" s="1"/>
  <c r="E58" i="17" s="1"/>
  <c r="C13" i="17"/>
  <c r="B16" i="17"/>
  <c r="B17" i="17" s="1"/>
  <c r="J9" i="4" s="1"/>
  <c r="C14" i="17"/>
  <c r="C15" i="17" s="1"/>
  <c r="D18" i="8" s="1"/>
  <c r="D37" i="17"/>
  <c r="D38" i="17" s="1"/>
  <c r="C9" i="17"/>
  <c r="C10" i="17" s="1"/>
  <c r="D38" i="8" s="1"/>
  <c r="D50" i="8" s="1"/>
  <c r="D27" i="17"/>
  <c r="D28" i="17" s="1"/>
  <c r="D6" i="17"/>
  <c r="E26" i="17"/>
  <c r="E5" i="17"/>
  <c r="E24" i="17"/>
  <c r="E25" i="17"/>
  <c r="E4" i="17"/>
  <c r="AB113" i="6"/>
  <c r="Q115" i="6"/>
  <c r="R115" i="6" s="1"/>
  <c r="S115" i="6" s="1"/>
  <c r="T115" i="6" s="1"/>
  <c r="U115" i="6" s="1"/>
  <c r="V115" i="6" s="1"/>
  <c r="W115" i="6" s="1"/>
  <c r="X115" i="6" s="1"/>
  <c r="Y115" i="6" s="1"/>
  <c r="Z115" i="6" s="1"/>
  <c r="AA115" i="6" s="1"/>
  <c r="AB115" i="6" s="1"/>
  <c r="AB75" i="1"/>
  <c r="AA77" i="1"/>
  <c r="AB5" i="4" s="1"/>
  <c r="F30" i="3"/>
  <c r="AC10" i="7"/>
  <c r="F36" i="8"/>
  <c r="AC73" i="1"/>
  <c r="AC74" i="1"/>
  <c r="F40" i="3"/>
  <c r="AC71" i="1"/>
  <c r="AC72" i="1"/>
  <c r="F39" i="3"/>
  <c r="F41" i="3"/>
  <c r="D37" i="8" l="1"/>
  <c r="D49" i="8" s="1"/>
  <c r="D64" i="3"/>
  <c r="AB109" i="6"/>
  <c r="AB14" i="4" s="1"/>
  <c r="E29" i="3"/>
  <c r="E21" i="8"/>
  <c r="S111" i="6"/>
  <c r="S114" i="6" s="1"/>
  <c r="S8" i="4" s="1"/>
  <c r="E54" i="3"/>
  <c r="E66" i="3" s="1"/>
  <c r="E49" i="8"/>
  <c r="AA43" i="11"/>
  <c r="E7" i="17"/>
  <c r="D13" i="17"/>
  <c r="Z36" i="11"/>
  <c r="AA35" i="11"/>
  <c r="E11" i="8"/>
  <c r="AA37" i="11"/>
  <c r="D77" i="17"/>
  <c r="D78" i="17" s="1"/>
  <c r="E8" i="17"/>
  <c r="D11" i="17"/>
  <c r="D12" i="17" s="1"/>
  <c r="Z111" i="6"/>
  <c r="Z114" i="6" s="1"/>
  <c r="Z8" i="4" s="1"/>
  <c r="Y45" i="11"/>
  <c r="D12" i="8"/>
  <c r="Z38" i="11"/>
  <c r="D47" i="17"/>
  <c r="D48" i="17" s="1"/>
  <c r="D97" i="17"/>
  <c r="D98" i="17" s="1"/>
  <c r="E47" i="17"/>
  <c r="E48" i="17" s="1"/>
  <c r="D127" i="17"/>
  <c r="D128" i="17" s="1"/>
  <c r="D147" i="17"/>
  <c r="D148" i="17" s="1"/>
  <c r="F51" i="3"/>
  <c r="C8" i="4"/>
  <c r="D29" i="3"/>
  <c r="D34" i="3" s="1"/>
  <c r="AB110" i="6"/>
  <c r="AB13" i="4"/>
  <c r="AA9" i="11"/>
  <c r="AA6" i="11"/>
  <c r="AC13" i="4"/>
  <c r="E20" i="18"/>
  <c r="E21" i="18" s="1"/>
  <c r="E22" i="18" s="1"/>
  <c r="F18" i="18" s="1"/>
  <c r="W16" i="18"/>
  <c r="I15" i="18"/>
  <c r="Q90" i="18"/>
  <c r="T105" i="18"/>
  <c r="AA140" i="18"/>
  <c r="K60" i="18"/>
  <c r="G40" i="18"/>
  <c r="G41" i="18" s="1"/>
  <c r="G42" i="18" s="1"/>
  <c r="H38" i="18" s="1"/>
  <c r="O49" i="18"/>
  <c r="AE49" i="18"/>
  <c r="AU49" i="18"/>
  <c r="AB49" i="18"/>
  <c r="AW49" i="18"/>
  <c r="AD49" i="18"/>
  <c r="J49" i="18"/>
  <c r="AF49" i="18"/>
  <c r="AN49" i="18"/>
  <c r="AH49" i="18"/>
  <c r="M70" i="18"/>
  <c r="P85" i="18"/>
  <c r="W120" i="18"/>
  <c r="Z135" i="18"/>
  <c r="E30" i="18"/>
  <c r="E31" i="18" s="1"/>
  <c r="E32" i="18" s="1"/>
  <c r="F28" i="18" s="1"/>
  <c r="S49" i="18"/>
  <c r="AI49" i="18"/>
  <c r="L49" i="18"/>
  <c r="AG49" i="18"/>
  <c r="N49" i="18"/>
  <c r="AJ49" i="18"/>
  <c r="P49" i="18"/>
  <c r="AK49" i="18"/>
  <c r="AC49" i="18"/>
  <c r="R49" i="18"/>
  <c r="Y130" i="18"/>
  <c r="V115" i="18"/>
  <c r="L65" i="18"/>
  <c r="S100" i="18"/>
  <c r="R95" i="18"/>
  <c r="H45" i="18"/>
  <c r="H46" i="18" s="1"/>
  <c r="H47" i="18" s="1"/>
  <c r="I43" i="18" s="1"/>
  <c r="W49" i="18"/>
  <c r="AM49" i="18"/>
  <c r="Q49" i="18"/>
  <c r="AL49" i="18"/>
  <c r="T49" i="18"/>
  <c r="AO49" i="18"/>
  <c r="U49" i="18"/>
  <c r="AP49" i="18"/>
  <c r="AX49" i="18"/>
  <c r="X49" i="18"/>
  <c r="U110" i="18"/>
  <c r="J55" i="18"/>
  <c r="AT49" i="18"/>
  <c r="AS49" i="18"/>
  <c r="X125" i="18"/>
  <c r="F35" i="18"/>
  <c r="F36" i="18" s="1"/>
  <c r="F37" i="18" s="1"/>
  <c r="G33" i="18" s="1"/>
  <c r="K49" i="18"/>
  <c r="V49" i="18"/>
  <c r="Z49" i="18"/>
  <c r="N75" i="18"/>
  <c r="I50" i="18"/>
  <c r="AA49" i="18"/>
  <c r="AR49" i="18"/>
  <c r="AV49" i="18"/>
  <c r="O80" i="18"/>
  <c r="AQ49" i="18"/>
  <c r="Y49" i="18"/>
  <c r="M49" i="18"/>
  <c r="I49" i="18"/>
  <c r="I51" i="18" s="1"/>
  <c r="I52" i="18" s="1"/>
  <c r="J48" i="18" s="1"/>
  <c r="D25" i="18"/>
  <c r="H10" i="18"/>
  <c r="AB11" i="4"/>
  <c r="D53" i="3"/>
  <c r="D60" i="3" s="1"/>
  <c r="P11" i="4"/>
  <c r="Q11" i="4" s="1"/>
  <c r="R11" i="4" s="1"/>
  <c r="S11" i="4" s="1"/>
  <c r="T11" i="4" s="1"/>
  <c r="U11" i="4" s="1"/>
  <c r="V11" i="4" s="1"/>
  <c r="W11" i="4" s="1"/>
  <c r="X11" i="4" s="1"/>
  <c r="Y11" i="4" s="1"/>
  <c r="Z11" i="4" s="1"/>
  <c r="AA11" i="4" s="1"/>
  <c r="Z30" i="11"/>
  <c r="Z21" i="11"/>
  <c r="AA20" i="11"/>
  <c r="AA21" i="11" s="1"/>
  <c r="AA14" i="11"/>
  <c r="AA15" i="11" s="1"/>
  <c r="Z32" i="11"/>
  <c r="AA12" i="11"/>
  <c r="AA29" i="11"/>
  <c r="Y44" i="11"/>
  <c r="D10" i="8"/>
  <c r="Z41" i="11"/>
  <c r="E9" i="8"/>
  <c r="F4" i="9"/>
  <c r="Z15" i="11"/>
  <c r="AD112" i="6"/>
  <c r="F37" i="8"/>
  <c r="F49" i="8" s="1"/>
  <c r="F64" i="3"/>
  <c r="AC111" i="6"/>
  <c r="AD110" i="6"/>
  <c r="AC5" i="7"/>
  <c r="AC6" i="7" s="1"/>
  <c r="AD13" i="4" s="1"/>
  <c r="AD108" i="6"/>
  <c r="D115" i="6"/>
  <c r="E115" i="6" s="1"/>
  <c r="F115" i="6" s="1"/>
  <c r="G115" i="6" s="1"/>
  <c r="H115" i="6" s="1"/>
  <c r="I115" i="6" s="1"/>
  <c r="D114" i="6"/>
  <c r="D8" i="4" s="1"/>
  <c r="AB111" i="6"/>
  <c r="AC75" i="1"/>
  <c r="D21" i="8"/>
  <c r="D58" i="3"/>
  <c r="M9" i="4"/>
  <c r="L9" i="4"/>
  <c r="I9" i="4"/>
  <c r="N9" i="4"/>
  <c r="D9" i="17"/>
  <c r="D10" i="17" s="1"/>
  <c r="E58" i="3" s="1"/>
  <c r="K9" i="4"/>
  <c r="H9" i="4"/>
  <c r="C9" i="4"/>
  <c r="D9" i="4" s="1"/>
  <c r="E9" i="4" s="1"/>
  <c r="F9" i="4" s="1"/>
  <c r="G9" i="4" s="1"/>
  <c r="E6" i="17"/>
  <c r="E9" i="17" s="1"/>
  <c r="E10" i="17" s="1"/>
  <c r="E27" i="17"/>
  <c r="E28" i="17" s="1"/>
  <c r="E11" i="17"/>
  <c r="E12" i="17" s="1"/>
  <c r="E14" i="17"/>
  <c r="E13" i="17"/>
  <c r="D15" i="17"/>
  <c r="C16" i="17"/>
  <c r="C17" i="17" s="1"/>
  <c r="AD111" i="6"/>
  <c r="P8" i="4"/>
  <c r="AB114" i="6"/>
  <c r="AB8" i="4" s="1"/>
  <c r="D19" i="8"/>
  <c r="AC113" i="6"/>
  <c r="AC76" i="1"/>
  <c r="AC78" i="1" s="1"/>
  <c r="F5" i="8" s="1"/>
  <c r="AB77" i="1"/>
  <c r="AC5" i="4" s="1"/>
  <c r="F53" i="8"/>
  <c r="AC11" i="7"/>
  <c r="AC12" i="7" s="1"/>
  <c r="E34" i="3"/>
  <c r="E36" i="3"/>
  <c r="E65" i="3" s="1"/>
  <c r="E67" i="3" s="1"/>
  <c r="E71" i="3" s="1"/>
  <c r="E73" i="3" s="1"/>
  <c r="AC11" i="4"/>
  <c r="E40" i="8"/>
  <c r="E52" i="8" s="1"/>
  <c r="F52" i="3"/>
  <c r="F54" i="3"/>
  <c r="F66" i="3" s="1"/>
  <c r="E53" i="3" l="1"/>
  <c r="E60" i="3" s="1"/>
  <c r="D36" i="3"/>
  <c r="D65" i="3" s="1"/>
  <c r="D67" i="3" s="1"/>
  <c r="D71" i="3" s="1"/>
  <c r="D73" i="3" s="1"/>
  <c r="D14" i="8"/>
  <c r="E12" i="8"/>
  <c r="AA38" i="11"/>
  <c r="F12" i="8" s="1"/>
  <c r="Z42" i="11"/>
  <c r="F6" i="9"/>
  <c r="F33" i="3"/>
  <c r="F11" i="8"/>
  <c r="AA36" i="11"/>
  <c r="Z33" i="11"/>
  <c r="Z39" i="11"/>
  <c r="AA30" i="11"/>
  <c r="I45" i="18"/>
  <c r="I46" i="18" s="1"/>
  <c r="I47" i="18" s="1"/>
  <c r="J43" i="18" s="1"/>
  <c r="F20" i="18"/>
  <c r="F21" i="18" s="1"/>
  <c r="F22" i="18" s="1"/>
  <c r="G18" i="18" s="1"/>
  <c r="D11" i="18"/>
  <c r="D15" i="4" s="1"/>
  <c r="D26" i="18"/>
  <c r="J50" i="18"/>
  <c r="J51" i="18" s="1"/>
  <c r="J52" i="18" s="1"/>
  <c r="K48" i="18" s="1"/>
  <c r="H40" i="18"/>
  <c r="H41" i="18" s="1"/>
  <c r="H42" i="18" s="1"/>
  <c r="I38" i="18" s="1"/>
  <c r="X16" i="18"/>
  <c r="G35" i="18"/>
  <c r="G36" i="18" s="1"/>
  <c r="G37" i="18" s="1"/>
  <c r="H33" i="18" s="1"/>
  <c r="F30" i="18"/>
  <c r="F31" i="18" s="1"/>
  <c r="F32" i="18"/>
  <c r="G28" i="18" s="1"/>
  <c r="J15" i="18"/>
  <c r="J54" i="18"/>
  <c r="W54" i="18"/>
  <c r="AA54" i="18"/>
  <c r="AQ54" i="18"/>
  <c r="AG54" i="18"/>
  <c r="AW54" i="18"/>
  <c r="X54" i="18"/>
  <c r="K54" i="18"/>
  <c r="AR54" i="18"/>
  <c r="AD54" i="18"/>
  <c r="U54" i="18"/>
  <c r="Z54" i="18"/>
  <c r="AI54" i="18"/>
  <c r="Y54" i="18"/>
  <c r="AO54" i="18"/>
  <c r="P54" i="18"/>
  <c r="AN54" i="18"/>
  <c r="AB54" i="18"/>
  <c r="N54" i="18"/>
  <c r="AT54" i="18"/>
  <c r="R54" i="18"/>
  <c r="M54" i="18"/>
  <c r="AM54" i="18"/>
  <c r="AC54" i="18"/>
  <c r="AS54" i="18"/>
  <c r="T54" i="18"/>
  <c r="AV54" i="18"/>
  <c r="AJ54" i="18"/>
  <c r="S54" i="18"/>
  <c r="O54" i="18"/>
  <c r="AX54" i="18"/>
  <c r="AK54" i="18"/>
  <c r="Q54" i="18"/>
  <c r="AH54" i="18"/>
  <c r="L54" i="18"/>
  <c r="V54" i="18"/>
  <c r="AE54" i="18"/>
  <c r="AL54" i="18"/>
  <c r="AU54" i="18"/>
  <c r="AF54" i="18"/>
  <c r="AP54" i="18"/>
  <c r="I10" i="18"/>
  <c r="AA33" i="11"/>
  <c r="AA32" i="11"/>
  <c r="AA41" i="11"/>
  <c r="F9" i="8"/>
  <c r="Z44" i="11"/>
  <c r="E10" i="8"/>
  <c r="E14" i="8" s="1"/>
  <c r="F22" i="8"/>
  <c r="D16" i="17"/>
  <c r="D17" i="17" s="1"/>
  <c r="E38" i="8"/>
  <c r="E50" i="8" s="1"/>
  <c r="O9" i="4"/>
  <c r="AC9" i="4"/>
  <c r="E18" i="8"/>
  <c r="F58" i="3"/>
  <c r="F38" i="8"/>
  <c r="F50" i="8" s="1"/>
  <c r="AA9" i="4"/>
  <c r="Y9" i="4"/>
  <c r="X9" i="4"/>
  <c r="P9" i="4"/>
  <c r="U9" i="4"/>
  <c r="V9" i="4"/>
  <c r="R9" i="4"/>
  <c r="Z9" i="4"/>
  <c r="W9" i="4"/>
  <c r="Q9" i="4"/>
  <c r="T9" i="4"/>
  <c r="S9" i="4"/>
  <c r="E15" i="17"/>
  <c r="E16" i="17" s="1"/>
  <c r="E17" i="17" s="1"/>
  <c r="AC115" i="6"/>
  <c r="AC114" i="6"/>
  <c r="AC8" i="4" s="1"/>
  <c r="AC77" i="1"/>
  <c r="AD5" i="4" s="1"/>
  <c r="AB10" i="4"/>
  <c r="D35" i="3"/>
  <c r="D59" i="3" s="1"/>
  <c r="D62" i="3" s="1"/>
  <c r="D74" i="3" s="1"/>
  <c r="D77" i="3" s="1"/>
  <c r="D39" i="8"/>
  <c r="E35" i="3"/>
  <c r="E59" i="3" s="1"/>
  <c r="E62" i="3" s="1"/>
  <c r="E74" i="3" s="1"/>
  <c r="E77" i="3" s="1"/>
  <c r="E39" i="8"/>
  <c r="E51" i="8" s="1"/>
  <c r="AC10" i="4"/>
  <c r="F53" i="3"/>
  <c r="F60" i="3" s="1"/>
  <c r="AD11" i="4"/>
  <c r="F40" i="8"/>
  <c r="F52" i="8" s="1"/>
  <c r="F21" i="8"/>
  <c r="F29" i="3"/>
  <c r="AA42" i="11" l="1"/>
  <c r="Z45" i="11"/>
  <c r="AA39" i="11"/>
  <c r="AA44" i="11"/>
  <c r="AA45" i="11"/>
  <c r="I40" i="18"/>
  <c r="I41" i="18" s="1"/>
  <c r="I42" i="18" s="1"/>
  <c r="J38" i="18" s="1"/>
  <c r="G20" i="18"/>
  <c r="G21" i="18" s="1"/>
  <c r="G22" i="18" s="1"/>
  <c r="H18" i="18" s="1"/>
  <c r="K50" i="18"/>
  <c r="K51" i="18" s="1"/>
  <c r="K52" i="18" s="1"/>
  <c r="L48" i="18" s="1"/>
  <c r="Y16" i="18"/>
  <c r="J45" i="18"/>
  <c r="J46" i="18" s="1"/>
  <c r="J47" i="18" s="1"/>
  <c r="K43" i="18" s="1"/>
  <c r="H35" i="18"/>
  <c r="H36" i="18" s="1"/>
  <c r="H37" i="18" s="1"/>
  <c r="I33" i="18" s="1"/>
  <c r="D12" i="18"/>
  <c r="D16" i="4" s="1"/>
  <c r="D27" i="18"/>
  <c r="J56" i="18"/>
  <c r="J57" i="18" s="1"/>
  <c r="K53" i="18" s="1"/>
  <c r="J10" i="18"/>
  <c r="G30" i="18"/>
  <c r="G31" i="18" s="1"/>
  <c r="G32" i="18"/>
  <c r="H28" i="18" s="1"/>
  <c r="K15" i="18"/>
  <c r="X59" i="18"/>
  <c r="AN59" i="18"/>
  <c r="R59" i="18"/>
  <c r="AH59" i="18"/>
  <c r="AX59" i="18"/>
  <c r="AO59" i="18"/>
  <c r="AC59" i="18"/>
  <c r="W59" i="18"/>
  <c r="AQ59" i="18"/>
  <c r="P59" i="18"/>
  <c r="AF59" i="18"/>
  <c r="AV59" i="18"/>
  <c r="T59" i="18"/>
  <c r="AJ59" i="18"/>
  <c r="N59" i="18"/>
  <c r="AD59" i="18"/>
  <c r="AT59" i="18"/>
  <c r="AG59" i="18"/>
  <c r="U59" i="18"/>
  <c r="O59" i="18"/>
  <c r="AU59" i="18"/>
  <c r="AI59" i="18"/>
  <c r="V59" i="18"/>
  <c r="Q59" i="18"/>
  <c r="AK59" i="18"/>
  <c r="AE59" i="18"/>
  <c r="L59" i="18"/>
  <c r="Z59" i="18"/>
  <c r="Y59" i="18"/>
  <c r="AS59" i="18"/>
  <c r="AM59" i="18"/>
  <c r="AB59" i="18"/>
  <c r="AL59" i="18"/>
  <c r="AW59" i="18"/>
  <c r="S59" i="18"/>
  <c r="AR59" i="18"/>
  <c r="AP59" i="18"/>
  <c r="M59" i="18"/>
  <c r="AA59" i="18"/>
  <c r="K59" i="18"/>
  <c r="K61" i="18" s="1"/>
  <c r="K62" i="18" s="1"/>
  <c r="L58" i="18" s="1"/>
  <c r="F10" i="8"/>
  <c r="F14" i="8" s="1"/>
  <c r="D51" i="8"/>
  <c r="AD9" i="4"/>
  <c r="AB9" i="4"/>
  <c r="F18" i="8"/>
  <c r="E19" i="8"/>
  <c r="AD113" i="6"/>
  <c r="AD114" i="6" s="1"/>
  <c r="AD8" i="4" s="1"/>
  <c r="D78" i="3"/>
  <c r="D68" i="3"/>
  <c r="P10" i="4"/>
  <c r="E68" i="3"/>
  <c r="E78" i="3"/>
  <c r="F34" i="3"/>
  <c r="F36" i="3"/>
  <c r="F65" i="3" s="1"/>
  <c r="F67" i="3" s="1"/>
  <c r="F71" i="3" s="1"/>
  <c r="F73" i="3" s="1"/>
  <c r="L50" i="18" l="1"/>
  <c r="L51" i="18" s="1"/>
  <c r="L52" i="18"/>
  <c r="M48" i="18" s="1"/>
  <c r="J40" i="18"/>
  <c r="J41" i="18" s="1"/>
  <c r="J42" i="18" s="1"/>
  <c r="K38" i="18" s="1"/>
  <c r="L60" i="18"/>
  <c r="L15" i="18"/>
  <c r="M15" i="18" s="1"/>
  <c r="AD64" i="18"/>
  <c r="P64" i="18"/>
  <c r="AJ64" i="18"/>
  <c r="AI64" i="18"/>
  <c r="AM64" i="18"/>
  <c r="AO64" i="18"/>
  <c r="AS64" i="18"/>
  <c r="N64" i="18"/>
  <c r="AL64" i="18"/>
  <c r="T64" i="18"/>
  <c r="AN64" i="18"/>
  <c r="AQ64" i="18"/>
  <c r="AU64" i="18"/>
  <c r="M64" i="18"/>
  <c r="V64" i="18"/>
  <c r="AP64" i="18"/>
  <c r="X64" i="18"/>
  <c r="AV64" i="18"/>
  <c r="O64" i="18"/>
  <c r="Y64" i="18"/>
  <c r="U64" i="18"/>
  <c r="Z64" i="18"/>
  <c r="AT64" i="18"/>
  <c r="AF64" i="18"/>
  <c r="L64" i="18"/>
  <c r="L66" i="18" s="1"/>
  <c r="L67" i="18" s="1"/>
  <c r="M63" i="18" s="1"/>
  <c r="S64" i="18"/>
  <c r="AE64" i="18"/>
  <c r="AG64" i="18"/>
  <c r="AC64" i="18"/>
  <c r="AW64" i="18"/>
  <c r="AR64" i="18"/>
  <c r="Q64" i="18"/>
  <c r="AB64" i="18"/>
  <c r="R64" i="18"/>
  <c r="W64" i="18"/>
  <c r="AX64" i="18"/>
  <c r="AK64" i="18"/>
  <c r="AA64" i="18"/>
  <c r="AH64" i="18"/>
  <c r="K55" i="18"/>
  <c r="K56" i="18" s="1"/>
  <c r="K57" i="18"/>
  <c r="L53" i="18" s="1"/>
  <c r="E23" i="18"/>
  <c r="D13" i="18"/>
  <c r="I35" i="18"/>
  <c r="I36" i="18" s="1"/>
  <c r="I37" i="18" s="1"/>
  <c r="J33" i="18" s="1"/>
  <c r="K45" i="18"/>
  <c r="K46" i="18" s="1"/>
  <c r="K47" i="18" s="1"/>
  <c r="L43" i="18" s="1"/>
  <c r="Z16" i="18"/>
  <c r="L61" i="18"/>
  <c r="L62" i="18" s="1"/>
  <c r="M58" i="18" s="1"/>
  <c r="K10" i="18"/>
  <c r="H30" i="18"/>
  <c r="H31" i="18" s="1"/>
  <c r="H32" i="18" s="1"/>
  <c r="I28" i="18" s="1"/>
  <c r="H20" i="18"/>
  <c r="H21" i="18" s="1"/>
  <c r="H22" i="18" s="1"/>
  <c r="I18" i="18" s="1"/>
  <c r="L10" i="18"/>
  <c r="E75" i="3"/>
  <c r="E76" i="3" s="1"/>
  <c r="E70" i="3"/>
  <c r="D75" i="3"/>
  <c r="D76" i="3" s="1"/>
  <c r="D70" i="3"/>
  <c r="AD115" i="6"/>
  <c r="F19" i="8" s="1"/>
  <c r="Q10" i="4"/>
  <c r="F39" i="8"/>
  <c r="F35" i="3"/>
  <c r="F59" i="3" s="1"/>
  <c r="F62" i="3" s="1"/>
  <c r="F74" i="3" s="1"/>
  <c r="F77" i="3" s="1"/>
  <c r="AD10" i="4"/>
  <c r="K40" i="18" l="1"/>
  <c r="K41" i="18" s="1"/>
  <c r="K42" i="18" s="1"/>
  <c r="L38" i="18" s="1"/>
  <c r="I20" i="18"/>
  <c r="I21" i="18" s="1"/>
  <c r="I22" i="18" s="1"/>
  <c r="J18" i="18" s="1"/>
  <c r="M60" i="18"/>
  <c r="M61" i="18" s="1"/>
  <c r="M62" i="18" s="1"/>
  <c r="N58" i="18" s="1"/>
  <c r="J35" i="18"/>
  <c r="J36" i="18" s="1"/>
  <c r="J37" i="18" s="1"/>
  <c r="K33" i="18" s="1"/>
  <c r="L55" i="18"/>
  <c r="L56" i="18" s="1"/>
  <c r="L57" i="18" s="1"/>
  <c r="M53" i="18" s="1"/>
  <c r="M65" i="18"/>
  <c r="N15" i="18"/>
  <c r="Z74" i="18"/>
  <c r="AT74" i="18"/>
  <c r="AJ74" i="18"/>
  <c r="Y74" i="18"/>
  <c r="AS74" i="18"/>
  <c r="AU74" i="18"/>
  <c r="AF69" i="18"/>
  <c r="P74" i="18"/>
  <c r="Z69" i="18"/>
  <c r="AP69" i="18"/>
  <c r="U69" i="18"/>
  <c r="M69" i="18"/>
  <c r="AG69" i="18"/>
  <c r="AA69" i="18"/>
  <c r="AE69" i="18"/>
  <c r="W69" i="18"/>
  <c r="AD74" i="18"/>
  <c r="T74" i="18"/>
  <c r="AN74" i="18"/>
  <c r="AC74" i="18"/>
  <c r="AI74" i="18"/>
  <c r="W74" i="18"/>
  <c r="N74" i="18"/>
  <c r="N76" i="18" s="1"/>
  <c r="N77" i="18" s="1"/>
  <c r="O73" i="18" s="1"/>
  <c r="P69" i="18"/>
  <c r="AJ69" i="18"/>
  <c r="N69" i="18"/>
  <c r="AD69" i="18"/>
  <c r="AT69" i="18"/>
  <c r="AC69" i="18"/>
  <c r="S74" i="18"/>
  <c r="AO69" i="18"/>
  <c r="AI69" i="18"/>
  <c r="AM69" i="18"/>
  <c r="AL74" i="18"/>
  <c r="X74" i="18"/>
  <c r="AR74" i="18"/>
  <c r="AK74" i="18"/>
  <c r="AA74" i="18"/>
  <c r="AM74" i="18"/>
  <c r="T69" i="18"/>
  <c r="AR69" i="18"/>
  <c r="R69" i="18"/>
  <c r="AH69" i="18"/>
  <c r="AX69" i="18"/>
  <c r="AK69" i="18"/>
  <c r="Q69" i="18"/>
  <c r="AW69" i="18"/>
  <c r="AQ69" i="18"/>
  <c r="Q74" i="18"/>
  <c r="V74" i="18"/>
  <c r="Y69" i="18"/>
  <c r="V69" i="18"/>
  <c r="AO74" i="18"/>
  <c r="AH74" i="18"/>
  <c r="AG74" i="18"/>
  <c r="X69" i="18"/>
  <c r="AU69" i="18"/>
  <c r="AS69" i="18"/>
  <c r="AV69" i="18"/>
  <c r="U74" i="18"/>
  <c r="AX74" i="18"/>
  <c r="AW74" i="18"/>
  <c r="AN69" i="18"/>
  <c r="O69" i="18"/>
  <c r="O74" i="18"/>
  <c r="AB69" i="18"/>
  <c r="AB74" i="18"/>
  <c r="AF74" i="18"/>
  <c r="AE74" i="18"/>
  <c r="S69" i="18"/>
  <c r="AL69" i="18"/>
  <c r="AQ74" i="18"/>
  <c r="AP74" i="18"/>
  <c r="AV74" i="18"/>
  <c r="R74" i="18"/>
  <c r="I30" i="18"/>
  <c r="I31" i="18" s="1"/>
  <c r="I32" i="18" s="1"/>
  <c r="J28" i="18" s="1"/>
  <c r="L45" i="18"/>
  <c r="L46" i="18" s="1"/>
  <c r="L47" i="18" s="1"/>
  <c r="M43" i="18" s="1"/>
  <c r="E9" i="18"/>
  <c r="E25" i="18"/>
  <c r="M50" i="18"/>
  <c r="M51" i="18" s="1"/>
  <c r="M52" i="18" s="1"/>
  <c r="N48" i="18" s="1"/>
  <c r="M66" i="18"/>
  <c r="M67" i="18" s="1"/>
  <c r="N63" i="18" s="1"/>
  <c r="F51" i="8"/>
  <c r="R10" i="4"/>
  <c r="F78" i="3"/>
  <c r="F68" i="3"/>
  <c r="N65" i="18" l="1"/>
  <c r="N66" i="18" s="1"/>
  <c r="N67" i="18"/>
  <c r="O63" i="18" s="1"/>
  <c r="N60" i="18"/>
  <c r="N61" i="18" s="1"/>
  <c r="N62" i="18"/>
  <c r="O58" i="18" s="1"/>
  <c r="J20" i="18"/>
  <c r="J21" i="18" s="1"/>
  <c r="J22" i="18" s="1"/>
  <c r="K18" i="18" s="1"/>
  <c r="J30" i="18"/>
  <c r="J31" i="18" s="1"/>
  <c r="J32" i="18"/>
  <c r="K28" i="18" s="1"/>
  <c r="M45" i="18"/>
  <c r="M46" i="18" s="1"/>
  <c r="M47" i="18" s="1"/>
  <c r="N43" i="18" s="1"/>
  <c r="N50" i="18"/>
  <c r="N51" i="18" s="1"/>
  <c r="N52" i="18" s="1"/>
  <c r="O48" i="18" s="1"/>
  <c r="K35" i="18"/>
  <c r="K36" i="18" s="1"/>
  <c r="K37" i="18" s="1"/>
  <c r="L33" i="18" s="1"/>
  <c r="L40" i="18"/>
  <c r="L41" i="18" s="1"/>
  <c r="L42" i="18" s="1"/>
  <c r="M38" i="18" s="1"/>
  <c r="M71" i="18"/>
  <c r="M72" i="18" s="1"/>
  <c r="N68" i="18" s="1"/>
  <c r="M10" i="18"/>
  <c r="O15" i="18"/>
  <c r="AB79" i="18"/>
  <c r="AR79" i="18"/>
  <c r="AD79" i="18"/>
  <c r="AT79" i="18"/>
  <c r="AA79" i="18"/>
  <c r="AQ79" i="18"/>
  <c r="S79" i="18"/>
  <c r="AC79" i="18"/>
  <c r="U79" i="18"/>
  <c r="AF79" i="18"/>
  <c r="AV79" i="18"/>
  <c r="AH79" i="18"/>
  <c r="AX79" i="18"/>
  <c r="AE79" i="18"/>
  <c r="AU79" i="18"/>
  <c r="T79" i="18"/>
  <c r="AJ79" i="18"/>
  <c r="V79" i="18"/>
  <c r="AL79" i="18"/>
  <c r="Q79" i="18"/>
  <c r="AI79" i="18"/>
  <c r="AG79" i="18"/>
  <c r="AS79" i="18"/>
  <c r="P79" i="18"/>
  <c r="Y79" i="18"/>
  <c r="AK79" i="18"/>
  <c r="AO79" i="18"/>
  <c r="AM79" i="18"/>
  <c r="AN79" i="18"/>
  <c r="R79" i="18"/>
  <c r="W79" i="18"/>
  <c r="O79" i="18"/>
  <c r="AP79" i="18"/>
  <c r="X79" i="18"/>
  <c r="AW79" i="18"/>
  <c r="Z79" i="18"/>
  <c r="M55" i="18"/>
  <c r="M56" i="18" s="1"/>
  <c r="M57" i="18" s="1"/>
  <c r="N53" i="18" s="1"/>
  <c r="E11" i="18"/>
  <c r="E15" i="4" s="1"/>
  <c r="E26" i="18"/>
  <c r="O75" i="18"/>
  <c r="O76" i="18" s="1"/>
  <c r="O77" i="18" s="1"/>
  <c r="P73" i="18" s="1"/>
  <c r="N10" i="18"/>
  <c r="F75" i="3"/>
  <c r="F76" i="3" s="1"/>
  <c r="F70" i="3"/>
  <c r="S10" i="4"/>
  <c r="B3" i="18" l="1"/>
  <c r="P75" i="18"/>
  <c r="P76" i="18" s="1"/>
  <c r="P77" i="18"/>
  <c r="Q73" i="18" s="1"/>
  <c r="N45" i="18"/>
  <c r="N46" i="18" s="1"/>
  <c r="N47" i="18" s="1"/>
  <c r="O43" i="18" s="1"/>
  <c r="M40" i="18"/>
  <c r="M41" i="18" s="1"/>
  <c r="M42" i="18"/>
  <c r="N38" i="18" s="1"/>
  <c r="L35" i="18"/>
  <c r="L36" i="18" s="1"/>
  <c r="L37" i="18" s="1"/>
  <c r="M33" i="18" s="1"/>
  <c r="N55" i="18"/>
  <c r="N56" i="18" s="1"/>
  <c r="N57" i="18" s="1"/>
  <c r="O53" i="18" s="1"/>
  <c r="O50" i="18"/>
  <c r="O51" i="18" s="1"/>
  <c r="O52" i="18"/>
  <c r="P48" i="18" s="1"/>
  <c r="K20" i="18"/>
  <c r="K21" i="18" s="1"/>
  <c r="K22" i="18" s="1"/>
  <c r="L18" i="18" s="1"/>
  <c r="E27" i="18"/>
  <c r="E12" i="18"/>
  <c r="E16" i="4" s="1"/>
  <c r="O81" i="18"/>
  <c r="O82" i="18" s="1"/>
  <c r="P78" i="18" s="1"/>
  <c r="O10" i="18"/>
  <c r="P15" i="18"/>
  <c r="AA84" i="18"/>
  <c r="AU84" i="18"/>
  <c r="AO84" i="18"/>
  <c r="Z84" i="18"/>
  <c r="AT84" i="18"/>
  <c r="X84" i="18"/>
  <c r="AJ84" i="18"/>
  <c r="AE84" i="18"/>
  <c r="Y84" i="18"/>
  <c r="AS84" i="18"/>
  <c r="AD84" i="18"/>
  <c r="AF84" i="18"/>
  <c r="AN84" i="18"/>
  <c r="S84" i="18"/>
  <c r="AM84" i="18"/>
  <c r="AC84" i="18"/>
  <c r="AW84" i="18"/>
  <c r="AL84" i="18"/>
  <c r="AV84" i="18"/>
  <c r="P84" i="18"/>
  <c r="P86" i="18" s="1"/>
  <c r="P87" i="18" s="1"/>
  <c r="Q83" i="18" s="1"/>
  <c r="W84" i="18"/>
  <c r="AQ84" i="18"/>
  <c r="AG84" i="18"/>
  <c r="V84" i="18"/>
  <c r="AP84" i="18"/>
  <c r="Q84" i="18"/>
  <c r="AR84" i="18"/>
  <c r="AH84" i="18"/>
  <c r="AI84" i="18"/>
  <c r="AB84" i="18"/>
  <c r="R84" i="18"/>
  <c r="T84" i="18"/>
  <c r="AK84" i="18"/>
  <c r="AX84" i="18"/>
  <c r="U84" i="18"/>
  <c r="N70" i="18"/>
  <c r="N71" i="18" s="1"/>
  <c r="N72" i="18"/>
  <c r="O68" i="18" s="1"/>
  <c r="K30" i="18"/>
  <c r="K31" i="18" s="1"/>
  <c r="K32" i="18" s="1"/>
  <c r="L28" i="18" s="1"/>
  <c r="O60" i="18"/>
  <c r="O61" i="18" s="1"/>
  <c r="O62" i="18" s="1"/>
  <c r="P58" i="18" s="1"/>
  <c r="O65" i="18"/>
  <c r="O66" i="18" s="1"/>
  <c r="O67" i="18" s="1"/>
  <c r="P63" i="18" s="1"/>
  <c r="T10" i="4"/>
  <c r="O55" i="18" l="1"/>
  <c r="O56" i="18" s="1"/>
  <c r="O57" i="18"/>
  <c r="P53" i="18" s="1"/>
  <c r="P65" i="18"/>
  <c r="P66" i="18" s="1"/>
  <c r="P67" i="18"/>
  <c r="Q63" i="18" s="1"/>
  <c r="L20" i="18"/>
  <c r="L21" i="18" s="1"/>
  <c r="L22" i="18" s="1"/>
  <c r="M18" i="18" s="1"/>
  <c r="M35" i="18"/>
  <c r="M36" i="18" s="1"/>
  <c r="M37" i="18" s="1"/>
  <c r="N33" i="18" s="1"/>
  <c r="O45" i="18"/>
  <c r="O46" i="18" s="1"/>
  <c r="O47" i="18" s="1"/>
  <c r="P43" i="18" s="1"/>
  <c r="L30" i="18"/>
  <c r="L31" i="18" s="1"/>
  <c r="L32" i="18" s="1"/>
  <c r="M28" i="18" s="1"/>
  <c r="P60" i="18"/>
  <c r="P61" i="18" s="1"/>
  <c r="P62" i="18" s="1"/>
  <c r="Q58" i="18" s="1"/>
  <c r="O70" i="18"/>
  <c r="O71" i="18" s="1"/>
  <c r="O72" i="18" s="1"/>
  <c r="P68" i="18" s="1"/>
  <c r="F23" i="18"/>
  <c r="E13" i="18"/>
  <c r="P50" i="18"/>
  <c r="P51" i="18" s="1"/>
  <c r="P52" i="18" s="1"/>
  <c r="Q48" i="18" s="1"/>
  <c r="N40" i="18"/>
  <c r="N41" i="18" s="1"/>
  <c r="N42" i="18" s="1"/>
  <c r="O38" i="18" s="1"/>
  <c r="Q85" i="18"/>
  <c r="Q86" i="18" s="1"/>
  <c r="Q87" i="18" s="1"/>
  <c r="R83" i="18" s="1"/>
  <c r="Q15" i="18"/>
  <c r="X89" i="18"/>
  <c r="AV89" i="18"/>
  <c r="AO89" i="18"/>
  <c r="AG89" i="18"/>
  <c r="AH89" i="18"/>
  <c r="R89" i="18"/>
  <c r="AF89" i="18"/>
  <c r="U89" i="18"/>
  <c r="AP89" i="18"/>
  <c r="AQ89" i="18"/>
  <c r="AM89" i="18"/>
  <c r="AE89" i="18"/>
  <c r="AJ89" i="18"/>
  <c r="Y89" i="18"/>
  <c r="V89" i="18"/>
  <c r="AW89" i="18"/>
  <c r="AX89" i="18"/>
  <c r="AK89" i="18"/>
  <c r="AU89" i="18"/>
  <c r="AA89" i="18"/>
  <c r="AB89" i="18"/>
  <c r="AL89" i="18"/>
  <c r="T89" i="18"/>
  <c r="AT89" i="18"/>
  <c r="AI89" i="18"/>
  <c r="AR89" i="18"/>
  <c r="W89" i="18"/>
  <c r="AC89" i="18"/>
  <c r="AN89" i="18"/>
  <c r="AD89" i="18"/>
  <c r="AS89" i="18"/>
  <c r="Q89" i="18"/>
  <c r="Q91" i="18" s="1"/>
  <c r="Q92" i="18" s="1"/>
  <c r="R88" i="18" s="1"/>
  <c r="S89" i="18"/>
  <c r="Z89" i="18"/>
  <c r="P10" i="18"/>
  <c r="P80" i="18"/>
  <c r="P81" i="18" s="1"/>
  <c r="P82" i="18" s="1"/>
  <c r="Q78" i="18" s="1"/>
  <c r="Q75" i="18"/>
  <c r="Q76" i="18" s="1"/>
  <c r="Q77" i="18" s="1"/>
  <c r="R73" i="18" s="1"/>
  <c r="U10" i="4"/>
  <c r="Q80" i="18" l="1"/>
  <c r="Q81" i="18" s="1"/>
  <c r="Q82" i="18" s="1"/>
  <c r="R78" i="18" s="1"/>
  <c r="M30" i="18"/>
  <c r="M31" i="18" s="1"/>
  <c r="M32" i="18" s="1"/>
  <c r="N28" i="18" s="1"/>
  <c r="R85" i="18"/>
  <c r="R86" i="18" s="1"/>
  <c r="R87" i="18" s="1"/>
  <c r="S83" i="18" s="1"/>
  <c r="P45" i="18"/>
  <c r="P46" i="18" s="1"/>
  <c r="P47" i="18" s="1"/>
  <c r="Q43" i="18" s="1"/>
  <c r="O40" i="18"/>
  <c r="O41" i="18" s="1"/>
  <c r="O42" i="18" s="1"/>
  <c r="P38" i="18" s="1"/>
  <c r="P70" i="18"/>
  <c r="P71" i="18" s="1"/>
  <c r="P72" i="18" s="1"/>
  <c r="Q68" i="18" s="1"/>
  <c r="N35" i="18"/>
  <c r="N36" i="18" s="1"/>
  <c r="N37" i="18"/>
  <c r="O33" i="18" s="1"/>
  <c r="R75" i="18"/>
  <c r="R76" i="18" s="1"/>
  <c r="R77" i="18" s="1"/>
  <c r="S73" i="18" s="1"/>
  <c r="Q50" i="18"/>
  <c r="Q51" i="18" s="1"/>
  <c r="Q52" i="18" s="1"/>
  <c r="R48" i="18" s="1"/>
  <c r="Q60" i="18"/>
  <c r="Q61" i="18" s="1"/>
  <c r="Q62" i="18" s="1"/>
  <c r="R58" i="18" s="1"/>
  <c r="M20" i="18"/>
  <c r="M21" i="18" s="1"/>
  <c r="M22" i="18" s="1"/>
  <c r="N18" i="18" s="1"/>
  <c r="Q10" i="18"/>
  <c r="R90" i="18"/>
  <c r="R91" i="18" s="1"/>
  <c r="R92" i="18" s="1"/>
  <c r="S88" i="18" s="1"/>
  <c r="R15" i="18"/>
  <c r="W94" i="18"/>
  <c r="AU94" i="18"/>
  <c r="T94" i="18"/>
  <c r="AF94" i="18"/>
  <c r="AG94" i="18"/>
  <c r="AN94" i="18"/>
  <c r="AT94" i="18"/>
  <c r="AE94" i="18"/>
  <c r="R94" i="18"/>
  <c r="R96" i="18" s="1"/>
  <c r="R97" i="18" s="1"/>
  <c r="S93" i="18" s="1"/>
  <c r="AD94" i="18"/>
  <c r="AP94" i="18"/>
  <c r="AL94" i="18"/>
  <c r="AS94" i="18"/>
  <c r="AI94" i="18"/>
  <c r="X94" i="18"/>
  <c r="U94" i="18"/>
  <c r="AV94" i="18"/>
  <c r="AR94" i="18"/>
  <c r="Y94" i="18"/>
  <c r="V94" i="18"/>
  <c r="AQ94" i="18"/>
  <c r="AB94" i="18"/>
  <c r="Z94" i="18"/>
  <c r="AH94" i="18"/>
  <c r="AW94" i="18"/>
  <c r="AJ94" i="18"/>
  <c r="AX94" i="18"/>
  <c r="AO94" i="18"/>
  <c r="S94" i="18"/>
  <c r="AC94" i="18"/>
  <c r="AM94" i="18"/>
  <c r="AA94" i="18"/>
  <c r="AK94" i="18"/>
  <c r="F9" i="18"/>
  <c r="F25" i="18"/>
  <c r="Q65" i="18"/>
  <c r="Q66" i="18" s="1"/>
  <c r="Q67" i="18"/>
  <c r="R63" i="18" s="1"/>
  <c r="P55" i="18"/>
  <c r="P56" i="18" s="1"/>
  <c r="P57" i="18" s="1"/>
  <c r="Q53" i="18" s="1"/>
  <c r="V10" i="4"/>
  <c r="Q70" i="18" l="1"/>
  <c r="Q71" i="18" s="1"/>
  <c r="Q72" i="18"/>
  <c r="R68" i="18" s="1"/>
  <c r="S85" i="18"/>
  <c r="S86" i="18" s="1"/>
  <c r="S87" i="18" s="1"/>
  <c r="T83" i="18" s="1"/>
  <c r="P40" i="18"/>
  <c r="P41" i="18" s="1"/>
  <c r="P42" i="18"/>
  <c r="Q38" i="18" s="1"/>
  <c r="S90" i="18"/>
  <c r="S91" i="18" s="1"/>
  <c r="S92" i="18" s="1"/>
  <c r="T88" i="18" s="1"/>
  <c r="R60" i="18"/>
  <c r="R61" i="18" s="1"/>
  <c r="R62" i="18"/>
  <c r="S58" i="18" s="1"/>
  <c r="S75" i="18"/>
  <c r="S76" i="18" s="1"/>
  <c r="S77" i="18" s="1"/>
  <c r="T73" i="18" s="1"/>
  <c r="R80" i="18"/>
  <c r="R81" i="18" s="1"/>
  <c r="R82" i="18" s="1"/>
  <c r="S78" i="18" s="1"/>
  <c r="F26" i="18"/>
  <c r="F11" i="18"/>
  <c r="F15" i="4" s="1"/>
  <c r="S15" i="18"/>
  <c r="AP99" i="18"/>
  <c r="AO99" i="18"/>
  <c r="AL99" i="18"/>
  <c r="W99" i="18"/>
  <c r="AJ99" i="18"/>
  <c r="AX99" i="18"/>
  <c r="X99" i="18"/>
  <c r="AS99" i="18"/>
  <c r="AI99" i="18"/>
  <c r="V99" i="18"/>
  <c r="AM99" i="18"/>
  <c r="AB99" i="18"/>
  <c r="AW99" i="18"/>
  <c r="AU99" i="18"/>
  <c r="AC99" i="18"/>
  <c r="AV99" i="18"/>
  <c r="AK99" i="18"/>
  <c r="U99" i="18"/>
  <c r="AF99" i="18"/>
  <c r="AT99" i="18"/>
  <c r="AA99" i="18"/>
  <c r="AR99" i="18"/>
  <c r="AH99" i="18"/>
  <c r="S99" i="18"/>
  <c r="S101" i="18" s="1"/>
  <c r="S102" i="18" s="1"/>
  <c r="T98" i="18" s="1"/>
  <c r="AN99" i="18"/>
  <c r="AD99" i="18"/>
  <c r="AG99" i="18"/>
  <c r="AQ99" i="18"/>
  <c r="Y99" i="18"/>
  <c r="T99" i="18"/>
  <c r="AE99" i="18"/>
  <c r="Z99" i="18"/>
  <c r="Q45" i="18"/>
  <c r="Q46" i="18" s="1"/>
  <c r="Q47" i="18" s="1"/>
  <c r="R43" i="18" s="1"/>
  <c r="N20" i="18"/>
  <c r="N21" i="18" s="1"/>
  <c r="N22" i="18" s="1"/>
  <c r="O18" i="18" s="1"/>
  <c r="R50" i="18"/>
  <c r="R51" i="18" s="1"/>
  <c r="R52" i="18" s="1"/>
  <c r="S48" i="18" s="1"/>
  <c r="O35" i="18"/>
  <c r="O36" i="18" s="1"/>
  <c r="O37" i="18"/>
  <c r="P33" i="18" s="1"/>
  <c r="N30" i="18"/>
  <c r="N31" i="18" s="1"/>
  <c r="N32" i="18" s="1"/>
  <c r="O28" i="18" s="1"/>
  <c r="Q55" i="18"/>
  <c r="Q56" i="18" s="1"/>
  <c r="Q57" i="18"/>
  <c r="R53" i="18" s="1"/>
  <c r="R65" i="18"/>
  <c r="R66" i="18" s="1"/>
  <c r="R67" i="18" s="1"/>
  <c r="S63" i="18" s="1"/>
  <c r="S95" i="18"/>
  <c r="S96" i="18" s="1"/>
  <c r="S97" i="18" s="1"/>
  <c r="T93" i="18" s="1"/>
  <c r="R10" i="18"/>
  <c r="W10" i="4"/>
  <c r="O20" i="18" l="1"/>
  <c r="O21" i="18" s="1"/>
  <c r="O22" i="18" s="1"/>
  <c r="P18" i="18" s="1"/>
  <c r="R45" i="18"/>
  <c r="R46" i="18" s="1"/>
  <c r="R47" i="18" s="1"/>
  <c r="S43" i="18" s="1"/>
  <c r="S80" i="18"/>
  <c r="S81" i="18" s="1"/>
  <c r="S82" i="18"/>
  <c r="T78" i="18" s="1"/>
  <c r="T85" i="18"/>
  <c r="T86" i="18" s="1"/>
  <c r="T87" i="18" s="1"/>
  <c r="U83" i="18" s="1"/>
  <c r="T95" i="18"/>
  <c r="T96" i="18" s="1"/>
  <c r="T97" i="18"/>
  <c r="U93" i="18" s="1"/>
  <c r="S65" i="18"/>
  <c r="S66" i="18" s="1"/>
  <c r="S67" i="18" s="1"/>
  <c r="T63" i="18" s="1"/>
  <c r="T90" i="18"/>
  <c r="T91" i="18" s="1"/>
  <c r="T92" i="18" s="1"/>
  <c r="U88" i="18" s="1"/>
  <c r="O30" i="18"/>
  <c r="O31" i="18" s="1"/>
  <c r="O32" i="18" s="1"/>
  <c r="P28" i="18" s="1"/>
  <c r="S50" i="18"/>
  <c r="S51" i="18" s="1"/>
  <c r="S52" i="18"/>
  <c r="T48" i="18" s="1"/>
  <c r="R55" i="18"/>
  <c r="R56" i="18" s="1"/>
  <c r="R57" i="18" s="1"/>
  <c r="S53" i="18" s="1"/>
  <c r="T75" i="18"/>
  <c r="T76" i="18" s="1"/>
  <c r="T77" i="18" s="1"/>
  <c r="U73" i="18" s="1"/>
  <c r="P35" i="18"/>
  <c r="P36" i="18" s="1"/>
  <c r="P37" i="18" s="1"/>
  <c r="Q33" i="18" s="1"/>
  <c r="T100" i="18"/>
  <c r="T15" i="18"/>
  <c r="AO104" i="18"/>
  <c r="AV104" i="18"/>
  <c r="W104" i="18"/>
  <c r="AI104" i="18"/>
  <c r="AP104" i="18"/>
  <c r="V104" i="18"/>
  <c r="Z104" i="18"/>
  <c r="AH104" i="18"/>
  <c r="AR104" i="18"/>
  <c r="AL104" i="18"/>
  <c r="Y104" i="18"/>
  <c r="AK104" i="18"/>
  <c r="AE104" i="18"/>
  <c r="AJ104" i="18"/>
  <c r="AA104" i="18"/>
  <c r="AD104" i="18"/>
  <c r="AX104" i="18"/>
  <c r="AN104" i="18"/>
  <c r="AF104" i="18"/>
  <c r="T104" i="18"/>
  <c r="AM104" i="18"/>
  <c r="AQ104" i="18"/>
  <c r="AB104" i="18"/>
  <c r="AT104" i="18"/>
  <c r="AU104" i="18"/>
  <c r="U104" i="18"/>
  <c r="AG104" i="18"/>
  <c r="X104" i="18"/>
  <c r="AS104" i="18"/>
  <c r="AW104" i="18"/>
  <c r="AC104" i="18"/>
  <c r="S60" i="18"/>
  <c r="S61" i="18" s="1"/>
  <c r="S62" i="18"/>
  <c r="T58" i="18" s="1"/>
  <c r="Q40" i="18"/>
  <c r="Q41" i="18" s="1"/>
  <c r="Q42" i="18" s="1"/>
  <c r="R38" i="18" s="1"/>
  <c r="R70" i="18"/>
  <c r="R71" i="18" s="1"/>
  <c r="R72" i="18"/>
  <c r="S68" i="18" s="1"/>
  <c r="F27" i="18"/>
  <c r="F12" i="18"/>
  <c r="F16" i="4" s="1"/>
  <c r="T101" i="18"/>
  <c r="T102" i="18" s="1"/>
  <c r="U98" i="18" s="1"/>
  <c r="S10" i="18"/>
  <c r="X10" i="4"/>
  <c r="R40" i="18" l="1"/>
  <c r="R41" i="18" s="1"/>
  <c r="R42" i="18"/>
  <c r="S38" i="18" s="1"/>
  <c r="Q35" i="18"/>
  <c r="Q36" i="18" s="1"/>
  <c r="Q37" i="18" s="1"/>
  <c r="R33" i="18" s="1"/>
  <c r="T65" i="18"/>
  <c r="T66" i="18" s="1"/>
  <c r="T67" i="18"/>
  <c r="U63" i="18" s="1"/>
  <c r="P30" i="18"/>
  <c r="P31" i="18" s="1"/>
  <c r="P32" i="18"/>
  <c r="Q28" i="18" s="1"/>
  <c r="U75" i="18"/>
  <c r="U76" i="18" s="1"/>
  <c r="U77" i="18" s="1"/>
  <c r="V73" i="18" s="1"/>
  <c r="S55" i="18"/>
  <c r="S56" i="18" s="1"/>
  <c r="S57" i="18"/>
  <c r="T53" i="18" s="1"/>
  <c r="S45" i="18"/>
  <c r="S46" i="18" s="1"/>
  <c r="S47" i="18" s="1"/>
  <c r="T43" i="18" s="1"/>
  <c r="U100" i="18"/>
  <c r="U101" i="18" s="1"/>
  <c r="U102" i="18" s="1"/>
  <c r="V98" i="18" s="1"/>
  <c r="U85" i="18"/>
  <c r="U86" i="18" s="1"/>
  <c r="U87" i="18" s="1"/>
  <c r="V83" i="18" s="1"/>
  <c r="P20" i="18"/>
  <c r="P21" i="18" s="1"/>
  <c r="P22" i="18" s="1"/>
  <c r="Q18" i="18" s="1"/>
  <c r="F13" i="18"/>
  <c r="G23" i="18"/>
  <c r="T106" i="18"/>
  <c r="T107" i="18" s="1"/>
  <c r="U103" i="18" s="1"/>
  <c r="T10" i="18"/>
  <c r="U15" i="18"/>
  <c r="AH109" i="18"/>
  <c r="AO109" i="18"/>
  <c r="AT109" i="18"/>
  <c r="AC109" i="18"/>
  <c r="AL109" i="18"/>
  <c r="W109" i="18"/>
  <c r="AS109" i="18"/>
  <c r="AX109" i="18"/>
  <c r="AQ109" i="18"/>
  <c r="AW109" i="18"/>
  <c r="U109" i="18"/>
  <c r="U111" i="18" s="1"/>
  <c r="U112" i="18" s="1"/>
  <c r="V108" i="18" s="1"/>
  <c r="AJ109" i="18"/>
  <c r="AG109" i="18"/>
  <c r="X109" i="18"/>
  <c r="AF109" i="18"/>
  <c r="AD109" i="18"/>
  <c r="AR109" i="18"/>
  <c r="Z109" i="18"/>
  <c r="AE109" i="18"/>
  <c r="AV109" i="18"/>
  <c r="AI109" i="18"/>
  <c r="AP109" i="18"/>
  <c r="AA109" i="18"/>
  <c r="AN109" i="18"/>
  <c r="Y109" i="18"/>
  <c r="AK109" i="18"/>
  <c r="AB109" i="18"/>
  <c r="V109" i="18"/>
  <c r="AU109" i="18"/>
  <c r="AM109" i="18"/>
  <c r="U90" i="18"/>
  <c r="U91" i="18" s="1"/>
  <c r="U92" i="18" s="1"/>
  <c r="V88" i="18" s="1"/>
  <c r="U95" i="18"/>
  <c r="U96" i="18" s="1"/>
  <c r="U97" i="18" s="1"/>
  <c r="V93" i="18" s="1"/>
  <c r="T80" i="18"/>
  <c r="T81" i="18" s="1"/>
  <c r="T82" i="18" s="1"/>
  <c r="U78" i="18" s="1"/>
  <c r="S70" i="18"/>
  <c r="S71" i="18" s="1"/>
  <c r="S72" i="18" s="1"/>
  <c r="T68" i="18" s="1"/>
  <c r="T60" i="18"/>
  <c r="T61" i="18" s="1"/>
  <c r="T62" i="18" s="1"/>
  <c r="U58" i="18" s="1"/>
  <c r="U10" i="18"/>
  <c r="T50" i="18"/>
  <c r="T51" i="18" s="1"/>
  <c r="T52" i="18" s="1"/>
  <c r="U48" i="18" s="1"/>
  <c r="Y10" i="4"/>
  <c r="T70" i="18" l="1"/>
  <c r="T71" i="18" s="1"/>
  <c r="T72" i="18" s="1"/>
  <c r="U68" i="18" s="1"/>
  <c r="U50" i="18"/>
  <c r="U51" i="18" s="1"/>
  <c r="U52" i="18"/>
  <c r="V48" i="18" s="1"/>
  <c r="R35" i="18"/>
  <c r="R36" i="18" s="1"/>
  <c r="R37" i="18" s="1"/>
  <c r="S33" i="18" s="1"/>
  <c r="U80" i="18"/>
  <c r="U81" i="18" s="1"/>
  <c r="U82" i="18"/>
  <c r="V78" i="18" s="1"/>
  <c r="V95" i="18"/>
  <c r="V96" i="18" s="1"/>
  <c r="V97" i="18" s="1"/>
  <c r="W93" i="18" s="1"/>
  <c r="V100" i="18"/>
  <c r="V101" i="18" s="1"/>
  <c r="V102" i="18"/>
  <c r="W98" i="18" s="1"/>
  <c r="U60" i="18"/>
  <c r="U61" i="18" s="1"/>
  <c r="U62" i="18"/>
  <c r="V58" i="18" s="1"/>
  <c r="V90" i="18"/>
  <c r="V91" i="18" s="1"/>
  <c r="V92" i="18" s="1"/>
  <c r="W88" i="18" s="1"/>
  <c r="Q20" i="18"/>
  <c r="Q21" i="18" s="1"/>
  <c r="Q22" i="18" s="1"/>
  <c r="R18" i="18" s="1"/>
  <c r="T45" i="18"/>
  <c r="T46" i="18" s="1"/>
  <c r="T47" i="18" s="1"/>
  <c r="U43" i="18" s="1"/>
  <c r="V75" i="18"/>
  <c r="V76" i="18" s="1"/>
  <c r="V77" i="18" s="1"/>
  <c r="W73" i="18" s="1"/>
  <c r="V15" i="18"/>
  <c r="AE114" i="18"/>
  <c r="AX114" i="18"/>
  <c r="AF114" i="18"/>
  <c r="AN114" i="18"/>
  <c r="AS114" i="18"/>
  <c r="AM114" i="18"/>
  <c r="V114" i="18"/>
  <c r="AD114" i="18"/>
  <c r="AL114" i="18"/>
  <c r="AR114" i="18"/>
  <c r="Z114" i="18"/>
  <c r="AG114" i="18"/>
  <c r="AA114" i="18"/>
  <c r="AP114" i="18"/>
  <c r="AT114" i="18"/>
  <c r="AC114" i="18"/>
  <c r="W114" i="18"/>
  <c r="AO114" i="18"/>
  <c r="AU114" i="18"/>
  <c r="AQ114" i="18"/>
  <c r="X114" i="18"/>
  <c r="AI114" i="18"/>
  <c r="AB114" i="18"/>
  <c r="AJ114" i="18"/>
  <c r="AK114" i="18"/>
  <c r="AH114" i="18"/>
  <c r="AV114" i="18"/>
  <c r="Y114" i="18"/>
  <c r="AW114" i="18"/>
  <c r="T55" i="18"/>
  <c r="T56" i="18" s="1"/>
  <c r="T57" i="18" s="1"/>
  <c r="U53" i="18" s="1"/>
  <c r="U65" i="18"/>
  <c r="U66" i="18" s="1"/>
  <c r="U67" i="18" s="1"/>
  <c r="V63" i="18" s="1"/>
  <c r="V110" i="18"/>
  <c r="V111" i="18" s="1"/>
  <c r="V112" i="18" s="1"/>
  <c r="W108" i="18" s="1"/>
  <c r="U105" i="18"/>
  <c r="U106" i="18" s="1"/>
  <c r="U107" i="18" s="1"/>
  <c r="V103" i="18" s="1"/>
  <c r="G9" i="18"/>
  <c r="G25" i="18"/>
  <c r="V85" i="18"/>
  <c r="V86" i="18" s="1"/>
  <c r="V87" i="18" s="1"/>
  <c r="W83" i="18" s="1"/>
  <c r="Q30" i="18"/>
  <c r="Q31" i="18" s="1"/>
  <c r="Q32" i="18" s="1"/>
  <c r="R28" i="18" s="1"/>
  <c r="S40" i="18"/>
  <c r="S41" i="18" s="1"/>
  <c r="S42" i="18" s="1"/>
  <c r="T38" i="18" s="1"/>
  <c r="Z10" i="4"/>
  <c r="R30" i="18" l="1"/>
  <c r="R31" i="18" s="1"/>
  <c r="R32" i="18"/>
  <c r="S28" i="18" s="1"/>
  <c r="U55" i="18"/>
  <c r="U56" i="18" s="1"/>
  <c r="U57" i="18" s="1"/>
  <c r="V53" i="18" s="1"/>
  <c r="S35" i="18"/>
  <c r="S36" i="18" s="1"/>
  <c r="S37" i="18"/>
  <c r="T33" i="18" s="1"/>
  <c r="W95" i="18"/>
  <c r="W96" i="18" s="1"/>
  <c r="W97" i="18" s="1"/>
  <c r="X93" i="18" s="1"/>
  <c r="R20" i="18"/>
  <c r="R21" i="18" s="1"/>
  <c r="R22" i="18" s="1"/>
  <c r="S18" i="18" s="1"/>
  <c r="W85" i="18"/>
  <c r="W86" i="18" s="1"/>
  <c r="W87" i="18" s="1"/>
  <c r="X83" i="18" s="1"/>
  <c r="W110" i="18"/>
  <c r="W111" i="18" s="1"/>
  <c r="W112" i="18" s="1"/>
  <c r="X108" i="18" s="1"/>
  <c r="V65" i="18"/>
  <c r="V66" i="18" s="1"/>
  <c r="V67" i="18"/>
  <c r="W63" i="18" s="1"/>
  <c r="W75" i="18"/>
  <c r="W76" i="18" s="1"/>
  <c r="W77" i="18" s="1"/>
  <c r="X73" i="18" s="1"/>
  <c r="U70" i="18"/>
  <c r="U71" i="18" s="1"/>
  <c r="U72" i="18" s="1"/>
  <c r="V68" i="18" s="1"/>
  <c r="T40" i="18"/>
  <c r="T41" i="18" s="1"/>
  <c r="T42" i="18" s="1"/>
  <c r="U38" i="18" s="1"/>
  <c r="V105" i="18"/>
  <c r="V106" i="18" s="1"/>
  <c r="V107" i="18" s="1"/>
  <c r="W103" i="18" s="1"/>
  <c r="W90" i="18"/>
  <c r="W91" i="18" s="1"/>
  <c r="W92" i="18" s="1"/>
  <c r="X88" i="18" s="1"/>
  <c r="W100" i="18"/>
  <c r="W101" i="18" s="1"/>
  <c r="W102" i="18" s="1"/>
  <c r="X98" i="18" s="1"/>
  <c r="V80" i="18"/>
  <c r="V81" i="18" s="1"/>
  <c r="V82" i="18" s="1"/>
  <c r="W78" i="18" s="1"/>
  <c r="G26" i="18"/>
  <c r="G11" i="18"/>
  <c r="G15" i="4" s="1"/>
  <c r="W15" i="18"/>
  <c r="AI119" i="18"/>
  <c r="AJ119" i="18"/>
  <c r="AC119" i="18"/>
  <c r="AO119" i="18"/>
  <c r="AH119" i="18"/>
  <c r="AT119" i="18"/>
  <c r="AN119" i="18"/>
  <c r="AG119" i="18"/>
  <c r="AD119" i="18"/>
  <c r="W119" i="18"/>
  <c r="W121" i="18" s="1"/>
  <c r="W122" i="18" s="1"/>
  <c r="X118" i="18" s="1"/>
  <c r="AX119" i="18"/>
  <c r="AF119" i="18"/>
  <c r="X119" i="18"/>
  <c r="AK119" i="18"/>
  <c r="AA119" i="18"/>
  <c r="Y119" i="18"/>
  <c r="AV119" i="18"/>
  <c r="Z119" i="18"/>
  <c r="AE119" i="18"/>
  <c r="AB119" i="18"/>
  <c r="AS119" i="18"/>
  <c r="AM119" i="18"/>
  <c r="AL119" i="18"/>
  <c r="AQ119" i="18"/>
  <c r="AR119" i="18"/>
  <c r="AU119" i="18"/>
  <c r="AW119" i="18"/>
  <c r="AP119" i="18"/>
  <c r="U45" i="18"/>
  <c r="U46" i="18" s="1"/>
  <c r="U47" i="18" s="1"/>
  <c r="V43" i="18" s="1"/>
  <c r="V60" i="18"/>
  <c r="V61" i="18" s="1"/>
  <c r="V62" i="18" s="1"/>
  <c r="W58" i="18" s="1"/>
  <c r="V50" i="18"/>
  <c r="V51" i="18" s="1"/>
  <c r="V52" i="18" s="1"/>
  <c r="W48" i="18" s="1"/>
  <c r="V116" i="18"/>
  <c r="V117" i="18" s="1"/>
  <c r="W113" i="18" s="1"/>
  <c r="V10" i="18"/>
  <c r="AA10" i="4"/>
  <c r="U40" i="18" l="1"/>
  <c r="U41" i="18" s="1"/>
  <c r="U42" i="18" s="1"/>
  <c r="V38" i="18" s="1"/>
  <c r="V45" i="18"/>
  <c r="V46" i="18" s="1"/>
  <c r="V47" i="18" s="1"/>
  <c r="W43" i="18" s="1"/>
  <c r="S20" i="18"/>
  <c r="S21" i="18" s="1"/>
  <c r="S22" i="18" s="1"/>
  <c r="T18" i="18" s="1"/>
  <c r="W60" i="18"/>
  <c r="W61" i="18" s="1"/>
  <c r="W62" i="18" s="1"/>
  <c r="X58" i="18" s="1"/>
  <c r="W50" i="18"/>
  <c r="W51" i="18" s="1"/>
  <c r="W52" i="18" s="1"/>
  <c r="X48" i="18" s="1"/>
  <c r="V55" i="18"/>
  <c r="V56" i="18" s="1"/>
  <c r="V57" i="18"/>
  <c r="W53" i="18" s="1"/>
  <c r="W80" i="18"/>
  <c r="W81" i="18" s="1"/>
  <c r="W82" i="18"/>
  <c r="X78" i="18" s="1"/>
  <c r="X85" i="18"/>
  <c r="X86" i="18" s="1"/>
  <c r="X87" i="18" s="1"/>
  <c r="Y83" i="18" s="1"/>
  <c r="X90" i="18"/>
  <c r="X91" i="18" s="1"/>
  <c r="X92" i="18" s="1"/>
  <c r="Y88" i="18" s="1"/>
  <c r="W105" i="18"/>
  <c r="W106" i="18" s="1"/>
  <c r="W107" i="18" s="1"/>
  <c r="X103" i="18" s="1"/>
  <c r="X95" i="18"/>
  <c r="X96" i="18" s="1"/>
  <c r="X97" i="18" s="1"/>
  <c r="Y93" i="18" s="1"/>
  <c r="X120" i="18"/>
  <c r="X121" i="18" s="1"/>
  <c r="X122" i="18" s="1"/>
  <c r="Y118" i="18" s="1"/>
  <c r="X75" i="18"/>
  <c r="X76" i="18" s="1"/>
  <c r="X77" i="18" s="1"/>
  <c r="Y73" i="18" s="1"/>
  <c r="X110" i="18"/>
  <c r="X111" i="18" s="1"/>
  <c r="X112" i="18" s="1"/>
  <c r="Y108" i="18" s="1"/>
  <c r="G12" i="18"/>
  <c r="G16" i="4" s="1"/>
  <c r="G27" i="18"/>
  <c r="X100" i="18"/>
  <c r="X101" i="18" s="1"/>
  <c r="X102" i="18" s="1"/>
  <c r="Y98" i="18" s="1"/>
  <c r="W10" i="18"/>
  <c r="V70" i="18"/>
  <c r="V71" i="18" s="1"/>
  <c r="V72" i="18" s="1"/>
  <c r="W68" i="18" s="1"/>
  <c r="W65" i="18"/>
  <c r="W66" i="18" s="1"/>
  <c r="W67" i="18" s="1"/>
  <c r="X63" i="18" s="1"/>
  <c r="T35" i="18"/>
  <c r="T36" i="18" s="1"/>
  <c r="T37" i="18" s="1"/>
  <c r="U33" i="18" s="1"/>
  <c r="S30" i="18"/>
  <c r="S31" i="18" s="1"/>
  <c r="S32" i="18" s="1"/>
  <c r="T28" i="18" s="1"/>
  <c r="W115" i="18"/>
  <c r="W116" i="18" s="1"/>
  <c r="W117" i="18" s="1"/>
  <c r="X113" i="18" s="1"/>
  <c r="X15" i="18"/>
  <c r="AS124" i="18"/>
  <c r="AX124" i="18"/>
  <c r="AV124" i="18"/>
  <c r="AW124" i="18"/>
  <c r="AD124" i="18"/>
  <c r="AM124" i="18"/>
  <c r="AQ124" i="18"/>
  <c r="AP124" i="18"/>
  <c r="AN124" i="18"/>
  <c r="Y124" i="18"/>
  <c r="AA124" i="18"/>
  <c r="AG124" i="18"/>
  <c r="AI124" i="18"/>
  <c r="AR124" i="18"/>
  <c r="AL124" i="18"/>
  <c r="AO124" i="18"/>
  <c r="Z124" i="18"/>
  <c r="X124" i="18"/>
  <c r="X126" i="18" s="1"/>
  <c r="X127" i="18" s="1"/>
  <c r="Y123" i="18" s="1"/>
  <c r="AE124" i="18"/>
  <c r="AK124" i="18"/>
  <c r="AT124" i="18"/>
  <c r="AC124" i="18"/>
  <c r="AB124" i="18"/>
  <c r="AU124" i="18"/>
  <c r="AH124" i="18"/>
  <c r="AF124" i="18"/>
  <c r="AJ124" i="18"/>
  <c r="U35" i="18" l="1"/>
  <c r="U36" i="18" s="1"/>
  <c r="U37" i="18"/>
  <c r="V33" i="18" s="1"/>
  <c r="X115" i="18"/>
  <c r="X116" i="18" s="1"/>
  <c r="X117" i="18" s="1"/>
  <c r="Y113" i="18" s="1"/>
  <c r="W70" i="18"/>
  <c r="W71" i="18" s="1"/>
  <c r="W72" i="18" s="1"/>
  <c r="X68" i="18" s="1"/>
  <c r="Y90" i="18"/>
  <c r="Y91" i="18" s="1"/>
  <c r="Y92" i="18" s="1"/>
  <c r="Z88" i="18" s="1"/>
  <c r="T30" i="18"/>
  <c r="T31" i="18" s="1"/>
  <c r="T32" i="18" s="1"/>
  <c r="U28" i="18" s="1"/>
  <c r="Y120" i="18"/>
  <c r="Y121" i="18" s="1"/>
  <c r="Y122" i="18" s="1"/>
  <c r="Z118" i="18" s="1"/>
  <c r="Y85" i="18"/>
  <c r="Y86" i="18" s="1"/>
  <c r="Y87" i="18"/>
  <c r="Z83" i="18" s="1"/>
  <c r="T20" i="18"/>
  <c r="T21" i="18" s="1"/>
  <c r="T22" i="18" s="1"/>
  <c r="U18" i="18" s="1"/>
  <c r="Y100" i="18"/>
  <c r="Y101" i="18" s="1"/>
  <c r="Y102" i="18" s="1"/>
  <c r="Z98" i="18" s="1"/>
  <c r="Y110" i="18"/>
  <c r="Y111" i="18" s="1"/>
  <c r="Y112" i="18" s="1"/>
  <c r="Z108" i="18" s="1"/>
  <c r="X50" i="18"/>
  <c r="X51" i="18" s="1"/>
  <c r="X52" i="18" s="1"/>
  <c r="Y48" i="18" s="1"/>
  <c r="W45" i="18"/>
  <c r="W46" i="18" s="1"/>
  <c r="W47" i="18" s="1"/>
  <c r="X43" i="18" s="1"/>
  <c r="X65" i="18"/>
  <c r="X66" i="18" s="1"/>
  <c r="X67" i="18"/>
  <c r="Y63" i="18" s="1"/>
  <c r="Y75" i="18"/>
  <c r="Y76" i="18" s="1"/>
  <c r="Y77" i="18" s="1"/>
  <c r="Z73" i="18" s="1"/>
  <c r="X105" i="18"/>
  <c r="X106" i="18" s="1"/>
  <c r="X107" i="18"/>
  <c r="Y103" i="18" s="1"/>
  <c r="V40" i="18"/>
  <c r="V41" i="18" s="1"/>
  <c r="V42" i="18" s="1"/>
  <c r="W38" i="18" s="1"/>
  <c r="Y95" i="18"/>
  <c r="Y96" i="18" s="1"/>
  <c r="Y97" i="18" s="1"/>
  <c r="Z93" i="18" s="1"/>
  <c r="X80" i="18"/>
  <c r="X81" i="18" s="1"/>
  <c r="X82" i="18"/>
  <c r="Y78" i="18" s="1"/>
  <c r="X60" i="18"/>
  <c r="X61" i="18" s="1"/>
  <c r="X62" i="18" s="1"/>
  <c r="Y58" i="18" s="1"/>
  <c r="Y15" i="18"/>
  <c r="AH129" i="18"/>
  <c r="AL129" i="18"/>
  <c r="AD129" i="18"/>
  <c r="AG129" i="18"/>
  <c r="AE129" i="18"/>
  <c r="AB129" i="18"/>
  <c r="AF129" i="18"/>
  <c r="Y129" i="18"/>
  <c r="AC129" i="18"/>
  <c r="Z129" i="18"/>
  <c r="AW129" i="18"/>
  <c r="AA129" i="18"/>
  <c r="AX129" i="18"/>
  <c r="AT129" i="18"/>
  <c r="AS129" i="18"/>
  <c r="AU129" i="18"/>
  <c r="AR129" i="18"/>
  <c r="AV129" i="18"/>
  <c r="AN129" i="18"/>
  <c r="AO129" i="18"/>
  <c r="AP129" i="18"/>
  <c r="AM129" i="18"/>
  <c r="AQ129" i="18"/>
  <c r="AI129" i="18"/>
  <c r="AK129" i="18"/>
  <c r="AJ129" i="18"/>
  <c r="W55" i="18"/>
  <c r="W56" i="18" s="1"/>
  <c r="W57" i="18" s="1"/>
  <c r="X53" i="18" s="1"/>
  <c r="Y125" i="18"/>
  <c r="Y126" i="18"/>
  <c r="Y127" i="18" s="1"/>
  <c r="Z123" i="18" s="1"/>
  <c r="H23" i="18"/>
  <c r="G13" i="18"/>
  <c r="X10" i="18"/>
  <c r="X70" i="18" l="1"/>
  <c r="X71" i="18" s="1"/>
  <c r="X72" i="18" s="1"/>
  <c r="Y68" i="18" s="1"/>
  <c r="Z75" i="18"/>
  <c r="Z76" i="18" s="1"/>
  <c r="Z77" i="18"/>
  <c r="AA73" i="18" s="1"/>
  <c r="U30" i="18"/>
  <c r="U31" i="18" s="1"/>
  <c r="U32" i="18" s="1"/>
  <c r="V28" i="18" s="1"/>
  <c r="Y60" i="18"/>
  <c r="Y61" i="18" s="1"/>
  <c r="Y62" i="18" s="1"/>
  <c r="Z58" i="18" s="1"/>
  <c r="X45" i="18"/>
  <c r="X46" i="18" s="1"/>
  <c r="X47" i="18" s="1"/>
  <c r="Y43" i="18" s="1"/>
  <c r="Y115" i="18"/>
  <c r="Y116" i="18" s="1"/>
  <c r="Y117" i="18"/>
  <c r="Z113" i="18" s="1"/>
  <c r="Z90" i="18"/>
  <c r="Z91" i="18" s="1"/>
  <c r="Z92" i="18" s="1"/>
  <c r="AA88" i="18" s="1"/>
  <c r="Y80" i="18"/>
  <c r="Y81" i="18" s="1"/>
  <c r="Y82" i="18"/>
  <c r="Z78" i="18" s="1"/>
  <c r="Y105" i="18"/>
  <c r="Y106" i="18" s="1"/>
  <c r="Y107" i="18" s="1"/>
  <c r="Z103" i="18" s="1"/>
  <c r="Y65" i="18"/>
  <c r="Y66" i="18" s="1"/>
  <c r="Y67" i="18" s="1"/>
  <c r="Z63" i="18" s="1"/>
  <c r="Y50" i="18"/>
  <c r="Y51" i="18" s="1"/>
  <c r="Y52" i="18" s="1"/>
  <c r="Z48" i="18" s="1"/>
  <c r="Z100" i="18"/>
  <c r="Z101" i="18" s="1"/>
  <c r="Z102" i="18" s="1"/>
  <c r="AA98" i="18" s="1"/>
  <c r="U20" i="18"/>
  <c r="U21" i="18" s="1"/>
  <c r="U22" i="18" s="1"/>
  <c r="V18" i="18" s="1"/>
  <c r="Z120" i="18"/>
  <c r="Z121" i="18" s="1"/>
  <c r="Z122" i="18" s="1"/>
  <c r="AA118" i="18" s="1"/>
  <c r="Z125" i="18"/>
  <c r="Z126" i="18" s="1"/>
  <c r="Z127" i="18" s="1"/>
  <c r="AA123" i="18" s="1"/>
  <c r="Y131" i="18"/>
  <c r="Y132" i="18" s="1"/>
  <c r="Z128" i="18" s="1"/>
  <c r="Y10" i="18"/>
  <c r="Z15" i="18"/>
  <c r="AQ134" i="18"/>
  <c r="AB134" i="18"/>
  <c r="AS134" i="18"/>
  <c r="Z134" i="18"/>
  <c r="Z136" i="18" s="1"/>
  <c r="Z137" i="18" s="1"/>
  <c r="AA133" i="18" s="1"/>
  <c r="AT134" i="18"/>
  <c r="AH134" i="18"/>
  <c r="AR134" i="18"/>
  <c r="AN134" i="18"/>
  <c r="AW134" i="18"/>
  <c r="AO134" i="18"/>
  <c r="AI134" i="18"/>
  <c r="AV134" i="18"/>
  <c r="AD134" i="18"/>
  <c r="AJ134" i="18"/>
  <c r="AE134" i="18"/>
  <c r="AP134" i="18"/>
  <c r="AC134" i="18"/>
  <c r="AL134" i="18"/>
  <c r="AF134" i="18"/>
  <c r="AK134" i="18"/>
  <c r="AU134" i="18"/>
  <c r="AG134" i="18"/>
  <c r="AX134" i="18"/>
  <c r="AM134" i="18"/>
  <c r="AA134" i="18"/>
  <c r="Z85" i="18"/>
  <c r="Z86" i="18" s="1"/>
  <c r="Z87" i="18" s="1"/>
  <c r="AA83" i="18" s="1"/>
  <c r="V35" i="18"/>
  <c r="V36" i="18" s="1"/>
  <c r="V37" i="18"/>
  <c r="W33" i="18" s="1"/>
  <c r="H9" i="18"/>
  <c r="H25" i="18"/>
  <c r="X55" i="18"/>
  <c r="X56" i="18" s="1"/>
  <c r="X57" i="18" s="1"/>
  <c r="Y53" i="18" s="1"/>
  <c r="Z95" i="18"/>
  <c r="Z96" i="18" s="1"/>
  <c r="Z97" i="18" s="1"/>
  <c r="AA93" i="18" s="1"/>
  <c r="W40" i="18"/>
  <c r="W41" i="18" s="1"/>
  <c r="W42" i="18" s="1"/>
  <c r="X38" i="18" s="1"/>
  <c r="Z110" i="18"/>
  <c r="Z111" i="18" s="1"/>
  <c r="Z112" i="18" s="1"/>
  <c r="AA108" i="18" s="1"/>
  <c r="Z10" i="18" l="1"/>
  <c r="C3" i="18"/>
  <c r="Z65" i="18"/>
  <c r="Z66" i="18" s="1"/>
  <c r="Z67" i="18"/>
  <c r="AA63" i="18" s="1"/>
  <c r="Y55" i="18"/>
  <c r="Y56" i="18" s="1"/>
  <c r="Y57" i="18" s="1"/>
  <c r="Z53" i="18" s="1"/>
  <c r="AA85" i="18"/>
  <c r="AA86" i="18" s="1"/>
  <c r="AA87" i="18"/>
  <c r="AB83" i="18" s="1"/>
  <c r="Y45" i="18"/>
  <c r="Y46" i="18" s="1"/>
  <c r="Y47" i="18" s="1"/>
  <c r="Z43" i="18" s="1"/>
  <c r="AA95" i="18"/>
  <c r="AA96" i="18" s="1"/>
  <c r="AA97" i="18" s="1"/>
  <c r="AB93" i="18" s="1"/>
  <c r="AA125" i="18"/>
  <c r="AA126" i="18" s="1"/>
  <c r="AA127" i="18" s="1"/>
  <c r="AB123" i="18" s="1"/>
  <c r="AA100" i="18"/>
  <c r="AA101" i="18" s="1"/>
  <c r="AA102" i="18"/>
  <c r="AB98" i="18" s="1"/>
  <c r="AA90" i="18"/>
  <c r="AA91" i="18" s="1"/>
  <c r="AA92" i="18" s="1"/>
  <c r="AB88" i="18" s="1"/>
  <c r="Z60" i="18"/>
  <c r="Z61" i="18" s="1"/>
  <c r="Z62" i="18" s="1"/>
  <c r="AA58" i="18" s="1"/>
  <c r="AA110" i="18"/>
  <c r="AA111" i="18" s="1"/>
  <c r="AA112" i="18"/>
  <c r="AB108" i="18" s="1"/>
  <c r="AA120" i="18"/>
  <c r="AA121" i="18" s="1"/>
  <c r="AA122" i="18" s="1"/>
  <c r="AB118" i="18" s="1"/>
  <c r="V30" i="18"/>
  <c r="V31" i="18" s="1"/>
  <c r="V32" i="18" s="1"/>
  <c r="W28" i="18" s="1"/>
  <c r="X40" i="18"/>
  <c r="X41" i="18" s="1"/>
  <c r="X42" i="18" s="1"/>
  <c r="Y38" i="18" s="1"/>
  <c r="Z130" i="18"/>
  <c r="Z131" i="18" s="1"/>
  <c r="Z132" i="18" s="1"/>
  <c r="AA128" i="18" s="1"/>
  <c r="Z80" i="18"/>
  <c r="Z81" i="18" s="1"/>
  <c r="Z82" i="18" s="1"/>
  <c r="AA78" i="18" s="1"/>
  <c r="Z115" i="18"/>
  <c r="Z116" i="18" s="1"/>
  <c r="Z117" i="18"/>
  <c r="AA113" i="18" s="1"/>
  <c r="AA75" i="18"/>
  <c r="AA76" i="18" s="1"/>
  <c r="AA77" i="18" s="1"/>
  <c r="AB73" i="18" s="1"/>
  <c r="Y70" i="18"/>
  <c r="Y71" i="18" s="1"/>
  <c r="Y72" i="18"/>
  <c r="Z68" i="18" s="1"/>
  <c r="AA135" i="18"/>
  <c r="AA136" i="18" s="1"/>
  <c r="AA137" i="18" s="1"/>
  <c r="AB133" i="18" s="1"/>
  <c r="AA139" i="18"/>
  <c r="AA141" i="18" s="1"/>
  <c r="AA142" i="18" s="1"/>
  <c r="AB138" i="18" s="1"/>
  <c r="AP139" i="18"/>
  <c r="AC139" i="18"/>
  <c r="AC10" i="18" s="1"/>
  <c r="AQ139" i="18"/>
  <c r="AX139" i="18"/>
  <c r="AN139" i="18"/>
  <c r="AL139" i="18"/>
  <c r="AB139" i="18"/>
  <c r="AB10" i="18" s="1"/>
  <c r="AJ139" i="18"/>
  <c r="AJ10" i="18" s="1"/>
  <c r="AD139" i="18"/>
  <c r="AD10" i="18" s="1"/>
  <c r="AM139" i="18"/>
  <c r="AU139" i="18"/>
  <c r="AE139" i="18"/>
  <c r="AW139" i="18"/>
  <c r="AK139" i="18"/>
  <c r="AK10" i="18" s="1"/>
  <c r="AT139" i="18"/>
  <c r="AT10" i="18" s="1"/>
  <c r="AI139" i="18"/>
  <c r="AI10" i="18" s="1"/>
  <c r="AV139" i="18"/>
  <c r="AV10" i="18" s="1"/>
  <c r="AF139" i="18"/>
  <c r="AS139" i="18"/>
  <c r="AG139" i="18"/>
  <c r="AG10" i="18" s="1"/>
  <c r="AO139" i="18"/>
  <c r="AH139" i="18"/>
  <c r="AH10" i="18" s="1"/>
  <c r="AR139" i="18"/>
  <c r="W35" i="18"/>
  <c r="W36" i="18" s="1"/>
  <c r="W37" i="18"/>
  <c r="X33" i="18" s="1"/>
  <c r="H26" i="18"/>
  <c r="H11" i="18"/>
  <c r="H15" i="4" s="1"/>
  <c r="V20" i="18"/>
  <c r="V21" i="18" s="1"/>
  <c r="V22" i="18" s="1"/>
  <c r="W18" i="18" s="1"/>
  <c r="Z50" i="18"/>
  <c r="Z51" i="18" s="1"/>
  <c r="Z52" i="18"/>
  <c r="AA48" i="18" s="1"/>
  <c r="Z107" i="18"/>
  <c r="AA103" i="18" s="1"/>
  <c r="Z105" i="18"/>
  <c r="Z106" i="18" s="1"/>
  <c r="AF10" i="18"/>
  <c r="AB120" i="18" l="1"/>
  <c r="AB121" i="18" s="1"/>
  <c r="AB122" i="18"/>
  <c r="AC118" i="18" s="1"/>
  <c r="AB135" i="18"/>
  <c r="AB136" i="18" s="1"/>
  <c r="AB137" i="18" s="1"/>
  <c r="AC133" i="18" s="1"/>
  <c r="Y40" i="18"/>
  <c r="Y41" i="18" s="1"/>
  <c r="Y42" i="18"/>
  <c r="Z38" i="18" s="1"/>
  <c r="AB95" i="18"/>
  <c r="AB96" i="18" s="1"/>
  <c r="AB97" i="18" s="1"/>
  <c r="AC93" i="18" s="1"/>
  <c r="W20" i="18"/>
  <c r="W21" i="18" s="1"/>
  <c r="W22" i="18" s="1"/>
  <c r="X18" i="18" s="1"/>
  <c r="W30" i="18"/>
  <c r="W31" i="18" s="1"/>
  <c r="W32" i="18" s="1"/>
  <c r="X28" i="18" s="1"/>
  <c r="Z45" i="18"/>
  <c r="Z46" i="18" s="1"/>
  <c r="Z47" i="18"/>
  <c r="AA43" i="18" s="1"/>
  <c r="AA80" i="18"/>
  <c r="AA81" i="18" s="1"/>
  <c r="AA82" i="18" s="1"/>
  <c r="AB78" i="18" s="1"/>
  <c r="AB75" i="18"/>
  <c r="AB76" i="18" s="1"/>
  <c r="AB77" i="18" s="1"/>
  <c r="AC73" i="18" s="1"/>
  <c r="AA130" i="18"/>
  <c r="AA131" i="18" s="1"/>
  <c r="AA132" i="18" s="1"/>
  <c r="AB128" i="18" s="1"/>
  <c r="AB90" i="18"/>
  <c r="AB91" i="18" s="1"/>
  <c r="AB92" i="18" s="1"/>
  <c r="AC88" i="18" s="1"/>
  <c r="AA105" i="18"/>
  <c r="AA106" i="18" s="1"/>
  <c r="AA107" i="18" s="1"/>
  <c r="AB103" i="18" s="1"/>
  <c r="AR10" i="18"/>
  <c r="AS10" i="18"/>
  <c r="AQ10" i="18"/>
  <c r="AA10" i="18"/>
  <c r="AB125" i="18"/>
  <c r="AB126" i="18" s="1"/>
  <c r="AB127" i="18" s="1"/>
  <c r="AC123" i="18" s="1"/>
  <c r="AA50" i="18"/>
  <c r="AA51" i="18" s="1"/>
  <c r="AA52" i="18"/>
  <c r="AB48" i="18" s="1"/>
  <c r="H12" i="18"/>
  <c r="H16" i="4" s="1"/>
  <c r="H27" i="18"/>
  <c r="AA60" i="18"/>
  <c r="AA61" i="18" s="1"/>
  <c r="AA62" i="18"/>
  <c r="AB58" i="18" s="1"/>
  <c r="AB100" i="18"/>
  <c r="AB101" i="18" s="1"/>
  <c r="AB102" i="18" s="1"/>
  <c r="AC98" i="18" s="1"/>
  <c r="AB85" i="18"/>
  <c r="AB86" i="18" s="1"/>
  <c r="AB87" i="18" s="1"/>
  <c r="AC83" i="18" s="1"/>
  <c r="Z57" i="18"/>
  <c r="AA53" i="18" s="1"/>
  <c r="Z55" i="18"/>
  <c r="Z56" i="18" s="1"/>
  <c r="AN10" i="18"/>
  <c r="AP10" i="18"/>
  <c r="AW10" i="18"/>
  <c r="Z70" i="18"/>
  <c r="Z71" i="18" s="1"/>
  <c r="Z72" i="18"/>
  <c r="AA68" i="18" s="1"/>
  <c r="AA115" i="18"/>
  <c r="AA116" i="18" s="1"/>
  <c r="AA117" i="18" s="1"/>
  <c r="AB113" i="18" s="1"/>
  <c r="AU10" i="18"/>
  <c r="AL10" i="18"/>
  <c r="AB110" i="18"/>
  <c r="AB111" i="18" s="1"/>
  <c r="AB112" i="18" s="1"/>
  <c r="AC108" i="18" s="1"/>
  <c r="AA65" i="18"/>
  <c r="AA66" i="18" s="1"/>
  <c r="AA67" i="18" s="1"/>
  <c r="AB63" i="18" s="1"/>
  <c r="X35" i="18"/>
  <c r="X36" i="18" s="1"/>
  <c r="X37" i="18" s="1"/>
  <c r="Y33" i="18" s="1"/>
  <c r="AO10" i="18"/>
  <c r="AM10" i="18"/>
  <c r="AX10" i="18"/>
  <c r="AB140" i="18"/>
  <c r="AB141" i="18" s="1"/>
  <c r="AB142" i="18" s="1"/>
  <c r="AC138" i="18" s="1"/>
  <c r="AE10" i="18"/>
  <c r="AB115" i="18" l="1"/>
  <c r="AB116" i="18" s="1"/>
  <c r="AB117" i="18"/>
  <c r="AC113" i="18" s="1"/>
  <c r="AC85" i="18"/>
  <c r="AC86" i="18" s="1"/>
  <c r="AC87" i="18" s="1"/>
  <c r="AD83" i="18" s="1"/>
  <c r="AC100" i="18"/>
  <c r="AC101" i="18" s="1"/>
  <c r="AC102" i="18"/>
  <c r="AD98" i="18" s="1"/>
  <c r="AB130" i="18"/>
  <c r="AB131" i="18" s="1"/>
  <c r="AB132" i="18" s="1"/>
  <c r="AC128" i="18" s="1"/>
  <c r="AC135" i="18"/>
  <c r="AC136" i="18" s="1"/>
  <c r="AC137" i="18" s="1"/>
  <c r="AD133" i="18" s="1"/>
  <c r="AC110" i="18"/>
  <c r="AC111" i="18" s="1"/>
  <c r="AC112" i="18" s="1"/>
  <c r="AD108" i="18" s="1"/>
  <c r="Y35" i="18"/>
  <c r="Y36" i="18" s="1"/>
  <c r="Y37" i="18"/>
  <c r="Z33" i="18" s="1"/>
  <c r="AC75" i="18"/>
  <c r="AC76" i="18" s="1"/>
  <c r="AC77" i="18" s="1"/>
  <c r="AD73" i="18" s="1"/>
  <c r="X30" i="18"/>
  <c r="X31" i="18" s="1"/>
  <c r="X32" i="18" s="1"/>
  <c r="Y28" i="18" s="1"/>
  <c r="AC140" i="18"/>
  <c r="AC141" i="18" s="1"/>
  <c r="AC142" i="18" s="1"/>
  <c r="AD138" i="18" s="1"/>
  <c r="AB105" i="18"/>
  <c r="AB106" i="18" s="1"/>
  <c r="AB107" i="18" s="1"/>
  <c r="AC103" i="18" s="1"/>
  <c r="AB80" i="18"/>
  <c r="AB81" i="18" s="1"/>
  <c r="AB82" i="18" s="1"/>
  <c r="AC78" i="18" s="1"/>
  <c r="AB60" i="18"/>
  <c r="AB61" i="18" s="1"/>
  <c r="AB62" i="18"/>
  <c r="AC58" i="18" s="1"/>
  <c r="AB50" i="18"/>
  <c r="AB51" i="18" s="1"/>
  <c r="AB52" i="18" s="1"/>
  <c r="AC48" i="18" s="1"/>
  <c r="AA45" i="18"/>
  <c r="AA46" i="18" s="1"/>
  <c r="AA47" i="18" s="1"/>
  <c r="AB43" i="18" s="1"/>
  <c r="H13" i="18"/>
  <c r="I23" i="18"/>
  <c r="AA70" i="18"/>
  <c r="AA71" i="18" s="1"/>
  <c r="AA72" i="18"/>
  <c r="AB68" i="18" s="1"/>
  <c r="AA55" i="18"/>
  <c r="AA56" i="18" s="1"/>
  <c r="AA57" i="18" s="1"/>
  <c r="AB53" i="18" s="1"/>
  <c r="AC125" i="18"/>
  <c r="AC126" i="18" s="1"/>
  <c r="AC127" i="18" s="1"/>
  <c r="AD123" i="18" s="1"/>
  <c r="AC95" i="18"/>
  <c r="AC96" i="18" s="1"/>
  <c r="AC97" i="18" s="1"/>
  <c r="AD93" i="18" s="1"/>
  <c r="X20" i="18"/>
  <c r="X21" i="18" s="1"/>
  <c r="X22" i="18"/>
  <c r="Y18" i="18" s="1"/>
  <c r="AC122" i="18"/>
  <c r="AD118" i="18" s="1"/>
  <c r="AC120" i="18"/>
  <c r="AC121" i="18" s="1"/>
  <c r="AB65" i="18"/>
  <c r="AB66" i="18" s="1"/>
  <c r="AB67" i="18"/>
  <c r="AC63" i="18" s="1"/>
  <c r="D3" i="18"/>
  <c r="AC90" i="18"/>
  <c r="AC91" i="18" s="1"/>
  <c r="AC92" i="18"/>
  <c r="AD88" i="18" s="1"/>
  <c r="Z40" i="18"/>
  <c r="Z41" i="18" s="1"/>
  <c r="Z42" i="18"/>
  <c r="AA38" i="18" s="1"/>
  <c r="E3" i="18"/>
  <c r="AD125" i="18" l="1"/>
  <c r="AD126" i="18" s="1"/>
  <c r="AD127" i="18"/>
  <c r="AE123" i="18" s="1"/>
  <c r="AC80" i="18"/>
  <c r="AC81" i="18" s="1"/>
  <c r="AC82" i="18" s="1"/>
  <c r="AD78" i="18" s="1"/>
  <c r="Y30" i="18"/>
  <c r="Y31" i="18" s="1"/>
  <c r="Y32" i="18"/>
  <c r="Z28" i="18" s="1"/>
  <c r="AD110" i="18"/>
  <c r="AD111" i="18" s="1"/>
  <c r="AD112" i="18" s="1"/>
  <c r="AE108" i="18" s="1"/>
  <c r="AB55" i="18"/>
  <c r="AB56" i="18" s="1"/>
  <c r="AB57" i="18" s="1"/>
  <c r="AC53" i="18" s="1"/>
  <c r="AD85" i="18"/>
  <c r="AD86" i="18" s="1"/>
  <c r="AD87" i="18" s="1"/>
  <c r="AE83" i="18" s="1"/>
  <c r="AD75" i="18"/>
  <c r="AD76" i="18" s="1"/>
  <c r="AD77" i="18" s="1"/>
  <c r="AE73" i="18" s="1"/>
  <c r="AC130" i="18"/>
  <c r="AC131" i="18" s="1"/>
  <c r="AC132" i="18" s="1"/>
  <c r="AD128" i="18" s="1"/>
  <c r="AC105" i="18"/>
  <c r="AC106" i="18" s="1"/>
  <c r="AC107" i="18" s="1"/>
  <c r="AD103" i="18" s="1"/>
  <c r="AD135" i="18"/>
  <c r="AD136" i="18" s="1"/>
  <c r="AD137" i="18" s="1"/>
  <c r="AE133" i="18" s="1"/>
  <c r="AD95" i="18"/>
  <c r="AD96" i="18" s="1"/>
  <c r="AD97" i="18"/>
  <c r="AE93" i="18" s="1"/>
  <c r="AA42" i="18"/>
  <c r="AB38" i="18" s="1"/>
  <c r="AA40" i="18"/>
  <c r="AA41" i="18" s="1"/>
  <c r="I25" i="18"/>
  <c r="I9" i="18"/>
  <c r="AC50" i="18"/>
  <c r="AC51" i="18" s="1"/>
  <c r="AC52" i="18" s="1"/>
  <c r="AD48" i="18" s="1"/>
  <c r="AD140" i="18"/>
  <c r="AD141" i="18" s="1"/>
  <c r="AD142" i="18" s="1"/>
  <c r="AE138" i="18" s="1"/>
  <c r="AC65" i="18"/>
  <c r="AC66" i="18" s="1"/>
  <c r="AC67" i="18" s="1"/>
  <c r="AD63" i="18" s="1"/>
  <c r="Y20" i="18"/>
  <c r="Y21" i="18" s="1"/>
  <c r="Y22" i="18" s="1"/>
  <c r="Z18" i="18" s="1"/>
  <c r="AB70" i="18"/>
  <c r="AB71" i="18" s="1"/>
  <c r="AB72" i="18" s="1"/>
  <c r="AC68" i="18" s="1"/>
  <c r="AB45" i="18"/>
  <c r="AB46" i="18" s="1"/>
  <c r="AB47" i="18"/>
  <c r="AC43" i="18" s="1"/>
  <c r="AC60" i="18"/>
  <c r="AC61" i="18" s="1"/>
  <c r="AC62" i="18" s="1"/>
  <c r="AD58" i="18" s="1"/>
  <c r="Z35" i="18"/>
  <c r="Z36" i="18" s="1"/>
  <c r="Z37" i="18"/>
  <c r="AA33" i="18" s="1"/>
  <c r="AD100" i="18"/>
  <c r="AD101" i="18" s="1"/>
  <c r="AD102" i="18" s="1"/>
  <c r="AE98" i="18" s="1"/>
  <c r="AC115" i="18"/>
  <c r="AC116" i="18" s="1"/>
  <c r="AC117" i="18" s="1"/>
  <c r="AD113" i="18" s="1"/>
  <c r="AD120" i="18"/>
  <c r="AD121" i="18" s="1"/>
  <c r="AD122" i="18" s="1"/>
  <c r="AE118" i="18" s="1"/>
  <c r="AD90" i="18"/>
  <c r="AD91" i="18" s="1"/>
  <c r="AD92" i="18" s="1"/>
  <c r="AE88" i="18" s="1"/>
  <c r="AD65" i="18" l="1"/>
  <c r="AD66" i="18" s="1"/>
  <c r="AD67" i="18"/>
  <c r="AE63" i="18" s="1"/>
  <c r="AC70" i="18"/>
  <c r="AC71" i="18" s="1"/>
  <c r="AC72" i="18" s="1"/>
  <c r="AD68" i="18" s="1"/>
  <c r="AE85" i="18"/>
  <c r="AE86" i="18" s="1"/>
  <c r="AE87" i="18"/>
  <c r="AF83" i="18" s="1"/>
  <c r="AC55" i="18"/>
  <c r="AC56" i="18" s="1"/>
  <c r="AC57" i="18" s="1"/>
  <c r="AD53" i="18" s="1"/>
  <c r="AD80" i="18"/>
  <c r="AD81" i="18" s="1"/>
  <c r="AD82" i="18"/>
  <c r="AE78" i="18" s="1"/>
  <c r="AE90" i="18"/>
  <c r="AE91" i="18" s="1"/>
  <c r="AE92" i="18" s="1"/>
  <c r="AF88" i="18" s="1"/>
  <c r="AD105" i="18"/>
  <c r="AD106" i="18" s="1"/>
  <c r="AD107" i="18" s="1"/>
  <c r="AE103" i="18" s="1"/>
  <c r="AE140" i="18"/>
  <c r="AE141" i="18" s="1"/>
  <c r="AE142" i="18" s="1"/>
  <c r="AF138" i="18" s="1"/>
  <c r="AD130" i="18"/>
  <c r="AD131" i="18" s="1"/>
  <c r="AD132" i="18" s="1"/>
  <c r="AE128" i="18" s="1"/>
  <c r="AE110" i="18"/>
  <c r="AE111" i="18" s="1"/>
  <c r="AE112" i="18" s="1"/>
  <c r="AF108" i="18" s="1"/>
  <c r="AE75" i="18"/>
  <c r="AE76" i="18" s="1"/>
  <c r="AE77" i="18" s="1"/>
  <c r="AF73" i="18" s="1"/>
  <c r="AA35" i="18"/>
  <c r="AA36" i="18" s="1"/>
  <c r="AA37" i="18" s="1"/>
  <c r="AB33" i="18" s="1"/>
  <c r="Z20" i="18"/>
  <c r="Z21" i="18" s="1"/>
  <c r="Z22" i="18" s="1"/>
  <c r="AA18" i="18" s="1"/>
  <c r="AC45" i="18"/>
  <c r="AC46" i="18" s="1"/>
  <c r="AC47" i="18" s="1"/>
  <c r="AD43" i="18" s="1"/>
  <c r="AE120" i="18"/>
  <c r="AE121" i="18" s="1"/>
  <c r="AE122" i="18"/>
  <c r="AF118" i="18" s="1"/>
  <c r="AE100" i="18"/>
  <c r="AE101" i="18" s="1"/>
  <c r="AE102" i="18" s="1"/>
  <c r="AF98" i="18" s="1"/>
  <c r="AD60" i="18"/>
  <c r="AD61" i="18" s="1"/>
  <c r="AD62" i="18" s="1"/>
  <c r="AE58" i="18" s="1"/>
  <c r="AD50" i="18"/>
  <c r="AD51" i="18" s="1"/>
  <c r="AD52" i="18" s="1"/>
  <c r="AE48" i="18" s="1"/>
  <c r="AB40" i="18"/>
  <c r="AB41" i="18" s="1"/>
  <c r="AB42" i="18" s="1"/>
  <c r="AC38" i="18" s="1"/>
  <c r="AE135" i="18"/>
  <c r="AE136" i="18" s="1"/>
  <c r="AE137" i="18" s="1"/>
  <c r="AF133" i="18" s="1"/>
  <c r="AE95" i="18"/>
  <c r="AE96" i="18" s="1"/>
  <c r="AE97" i="18" s="1"/>
  <c r="AF93" i="18" s="1"/>
  <c r="AD115" i="18"/>
  <c r="AD116" i="18" s="1"/>
  <c r="AD117" i="18" s="1"/>
  <c r="AE113" i="18" s="1"/>
  <c r="Z30" i="18"/>
  <c r="Z31" i="18" s="1"/>
  <c r="Z32" i="18" s="1"/>
  <c r="AA28" i="18" s="1"/>
  <c r="AE125" i="18"/>
  <c r="AE126" i="18" s="1"/>
  <c r="AE127" i="18" s="1"/>
  <c r="AF123" i="18" s="1"/>
  <c r="I11" i="18"/>
  <c r="I15" i="4" s="1"/>
  <c r="I26" i="18"/>
  <c r="AC40" i="18" l="1"/>
  <c r="AC41" i="18" s="1"/>
  <c r="AC42" i="18"/>
  <c r="AD38" i="18" s="1"/>
  <c r="AF110" i="18"/>
  <c r="AF111" i="18" s="1"/>
  <c r="AF112" i="18" s="1"/>
  <c r="AG108" i="18" s="1"/>
  <c r="AD55" i="18"/>
  <c r="AD56" i="18" s="1"/>
  <c r="AD57" i="18"/>
  <c r="AE53" i="18" s="1"/>
  <c r="AE60" i="18"/>
  <c r="AE61" i="18" s="1"/>
  <c r="AE62" i="18" s="1"/>
  <c r="AF58" i="18" s="1"/>
  <c r="AE115" i="18"/>
  <c r="AE116" i="18" s="1"/>
  <c r="AE117" i="18"/>
  <c r="AF113" i="18" s="1"/>
  <c r="AD45" i="18"/>
  <c r="AD46" i="18" s="1"/>
  <c r="AD47" i="18" s="1"/>
  <c r="AE43" i="18" s="1"/>
  <c r="AD70" i="18"/>
  <c r="AD71" i="18" s="1"/>
  <c r="AD72" i="18"/>
  <c r="AE68" i="18" s="1"/>
  <c r="AA20" i="18"/>
  <c r="AA21" i="18" s="1"/>
  <c r="AA22" i="18" s="1"/>
  <c r="AB18" i="18" s="1"/>
  <c r="AE105" i="18"/>
  <c r="AE106" i="18" s="1"/>
  <c r="AE107" i="18"/>
  <c r="AF103" i="18" s="1"/>
  <c r="AE50" i="18"/>
  <c r="AE51" i="18" s="1"/>
  <c r="AE52" i="18" s="1"/>
  <c r="AF48" i="18" s="1"/>
  <c r="AB35" i="18"/>
  <c r="AB36" i="18" s="1"/>
  <c r="AB37" i="18" s="1"/>
  <c r="AC33" i="18" s="1"/>
  <c r="AE130" i="18"/>
  <c r="AE131" i="18" s="1"/>
  <c r="AE132" i="18" s="1"/>
  <c r="AF128" i="18" s="1"/>
  <c r="AF90" i="18"/>
  <c r="AF91" i="18" s="1"/>
  <c r="AF92" i="18" s="1"/>
  <c r="AG88" i="18" s="1"/>
  <c r="AF95" i="18"/>
  <c r="AF96" i="18" s="1"/>
  <c r="AF97" i="18" s="1"/>
  <c r="AG93" i="18" s="1"/>
  <c r="AF120" i="18"/>
  <c r="AF121" i="18" s="1"/>
  <c r="AF122" i="18"/>
  <c r="AG118" i="18" s="1"/>
  <c r="AF75" i="18"/>
  <c r="AF76" i="18" s="1"/>
  <c r="AF77" i="18" s="1"/>
  <c r="AG73" i="18" s="1"/>
  <c r="AE80" i="18"/>
  <c r="AE81" i="18" s="1"/>
  <c r="AE82" i="18" s="1"/>
  <c r="AF78" i="18" s="1"/>
  <c r="AF85" i="18"/>
  <c r="AF86" i="18" s="1"/>
  <c r="AF87" i="18" s="1"/>
  <c r="AG83" i="18" s="1"/>
  <c r="AE65" i="18"/>
  <c r="AE66" i="18" s="1"/>
  <c r="AE67" i="18"/>
  <c r="AF63" i="18" s="1"/>
  <c r="I12" i="18"/>
  <c r="I16" i="4" s="1"/>
  <c r="I27" i="18"/>
  <c r="AF125" i="18"/>
  <c r="AF126" i="18" s="1"/>
  <c r="AF127" i="18" s="1"/>
  <c r="AG123" i="18" s="1"/>
  <c r="AF135" i="18"/>
  <c r="AF136" i="18" s="1"/>
  <c r="AF137" i="18" s="1"/>
  <c r="AG133" i="18" s="1"/>
  <c r="AF100" i="18"/>
  <c r="AF101" i="18" s="1"/>
  <c r="AF102" i="18"/>
  <c r="AG98" i="18" s="1"/>
  <c r="AF140" i="18"/>
  <c r="AF141" i="18" s="1"/>
  <c r="AF142" i="18" s="1"/>
  <c r="AG138" i="18" s="1"/>
  <c r="AA30" i="18"/>
  <c r="AA31" i="18" s="1"/>
  <c r="AA32" i="18" s="1"/>
  <c r="AB28" i="18" s="1"/>
  <c r="AG125" i="18" l="1"/>
  <c r="AG126" i="18" s="1"/>
  <c r="AG127" i="18" s="1"/>
  <c r="AH123" i="18" s="1"/>
  <c r="AB20" i="18"/>
  <c r="AB21" i="18" s="1"/>
  <c r="AB22" i="18" s="1"/>
  <c r="AC18" i="18" s="1"/>
  <c r="AF50" i="18"/>
  <c r="AF51" i="18" s="1"/>
  <c r="AF52" i="18"/>
  <c r="AG48" i="18" s="1"/>
  <c r="AG110" i="18"/>
  <c r="AG111" i="18" s="1"/>
  <c r="AG112" i="18" s="1"/>
  <c r="AH108" i="18" s="1"/>
  <c r="AB30" i="18"/>
  <c r="AB31" i="18" s="1"/>
  <c r="AB32" i="18"/>
  <c r="AC28" i="18" s="1"/>
  <c r="AG95" i="18"/>
  <c r="AG96" i="18" s="1"/>
  <c r="AG97" i="18" s="1"/>
  <c r="AH93" i="18" s="1"/>
  <c r="AF60" i="18"/>
  <c r="AF61" i="18" s="1"/>
  <c r="AF62" i="18" s="1"/>
  <c r="AG58" i="18" s="1"/>
  <c r="AG85" i="18"/>
  <c r="AG86" i="18" s="1"/>
  <c r="AG87" i="18" s="1"/>
  <c r="AH83" i="18" s="1"/>
  <c r="AF80" i="18"/>
  <c r="AF81" i="18" s="1"/>
  <c r="AF82" i="18" s="1"/>
  <c r="AG78" i="18" s="1"/>
  <c r="AG75" i="18"/>
  <c r="AG76" i="18" s="1"/>
  <c r="AG77" i="18" s="1"/>
  <c r="AH73" i="18" s="1"/>
  <c r="AE45" i="18"/>
  <c r="AE46" i="18" s="1"/>
  <c r="AE47" i="18"/>
  <c r="AF43" i="18" s="1"/>
  <c r="AG135" i="18"/>
  <c r="AG136" i="18" s="1"/>
  <c r="AG137" i="18" s="1"/>
  <c r="AH133" i="18" s="1"/>
  <c r="AG100" i="18"/>
  <c r="AG101" i="18" s="1"/>
  <c r="AG102" i="18"/>
  <c r="AH98" i="18" s="1"/>
  <c r="AF65" i="18"/>
  <c r="AF66" i="18" s="1"/>
  <c r="AF67" i="18" s="1"/>
  <c r="AG63" i="18" s="1"/>
  <c r="AG90" i="18"/>
  <c r="AG91" i="18" s="1"/>
  <c r="AG92" i="18" s="1"/>
  <c r="AH88" i="18" s="1"/>
  <c r="AF105" i="18"/>
  <c r="AF106" i="18" s="1"/>
  <c r="AF107" i="18" s="1"/>
  <c r="AG103" i="18" s="1"/>
  <c r="AF115" i="18"/>
  <c r="AF116" i="18" s="1"/>
  <c r="AF117" i="18" s="1"/>
  <c r="AG113" i="18" s="1"/>
  <c r="AD40" i="18"/>
  <c r="AD41" i="18" s="1"/>
  <c r="AD42" i="18" s="1"/>
  <c r="AE38" i="18" s="1"/>
  <c r="J23" i="18"/>
  <c r="I13" i="18"/>
  <c r="AF130" i="18"/>
  <c r="AF131" i="18" s="1"/>
  <c r="AF132" i="18" s="1"/>
  <c r="AG128" i="18" s="1"/>
  <c r="AG140" i="18"/>
  <c r="AG141" i="18" s="1"/>
  <c r="AG142" i="18" s="1"/>
  <c r="AH138" i="18" s="1"/>
  <c r="AG120" i="18"/>
  <c r="AG121" i="18" s="1"/>
  <c r="AG122" i="18" s="1"/>
  <c r="AH118" i="18" s="1"/>
  <c r="AC35" i="18"/>
  <c r="AC36" i="18" s="1"/>
  <c r="AC37" i="18"/>
  <c r="AD33" i="18" s="1"/>
  <c r="AE70" i="18"/>
  <c r="AE71" i="18" s="1"/>
  <c r="AE72" i="18" s="1"/>
  <c r="AF68" i="18" s="1"/>
  <c r="AE55" i="18"/>
  <c r="AE56" i="18" s="1"/>
  <c r="AE57" i="18"/>
  <c r="AF53" i="18" s="1"/>
  <c r="AG105" i="18" l="1"/>
  <c r="AG106" i="18" s="1"/>
  <c r="AG107" i="18" s="1"/>
  <c r="AH103" i="18" s="1"/>
  <c r="AG80" i="18"/>
  <c r="AG81" i="18" s="1"/>
  <c r="AG82" i="18" s="1"/>
  <c r="AH78" i="18" s="1"/>
  <c r="AH85" i="18"/>
  <c r="AH86" i="18" s="1"/>
  <c r="AH87" i="18" s="1"/>
  <c r="AI83" i="18" s="1"/>
  <c r="AH140" i="18"/>
  <c r="AH141" i="18" s="1"/>
  <c r="AH142" i="18" s="1"/>
  <c r="AI138" i="18" s="1"/>
  <c r="AE40" i="18"/>
  <c r="AE41" i="18" s="1"/>
  <c r="AE42" i="18" s="1"/>
  <c r="AF38" i="18" s="1"/>
  <c r="AG60" i="18"/>
  <c r="AG61" i="18" s="1"/>
  <c r="AG62" i="18" s="1"/>
  <c r="AH58" i="18" s="1"/>
  <c r="AC20" i="18"/>
  <c r="AC21" i="18" s="1"/>
  <c r="AC22" i="18" s="1"/>
  <c r="AD18" i="18" s="1"/>
  <c r="AF70" i="18"/>
  <c r="AF71" i="18" s="1"/>
  <c r="AF72" i="18" s="1"/>
  <c r="AG68" i="18" s="1"/>
  <c r="AG130" i="18"/>
  <c r="AG131" i="18" s="1"/>
  <c r="AG132" i="18" s="1"/>
  <c r="AH128" i="18" s="1"/>
  <c r="AG115" i="18"/>
  <c r="AG116" i="18" s="1"/>
  <c r="AG117" i="18" s="1"/>
  <c r="AH113" i="18" s="1"/>
  <c r="AH135" i="18"/>
  <c r="AH136" i="18" s="1"/>
  <c r="AH137" i="18"/>
  <c r="AI133" i="18" s="1"/>
  <c r="AH95" i="18"/>
  <c r="AH96" i="18" s="1"/>
  <c r="AH97" i="18" s="1"/>
  <c r="AI93" i="18" s="1"/>
  <c r="AH125" i="18"/>
  <c r="AH126" i="18" s="1"/>
  <c r="AH127" i="18"/>
  <c r="AI123" i="18" s="1"/>
  <c r="AF55" i="18"/>
  <c r="AF56" i="18" s="1"/>
  <c r="AF57" i="18" s="1"/>
  <c r="AG53" i="18" s="1"/>
  <c r="AG65" i="18"/>
  <c r="AG66" i="18" s="1"/>
  <c r="AG67" i="18"/>
  <c r="AH63" i="18" s="1"/>
  <c r="AH75" i="18"/>
  <c r="AH76" i="18" s="1"/>
  <c r="AH77" i="18" s="1"/>
  <c r="AI73" i="18" s="1"/>
  <c r="AH110" i="18"/>
  <c r="AH111" i="18" s="1"/>
  <c r="AH112" i="18"/>
  <c r="AI108" i="18" s="1"/>
  <c r="AH90" i="18"/>
  <c r="AH91" i="18" s="1"/>
  <c r="AH92" i="18" s="1"/>
  <c r="AI88" i="18" s="1"/>
  <c r="AH100" i="18"/>
  <c r="AH101" i="18" s="1"/>
  <c r="AH102" i="18" s="1"/>
  <c r="AI98" i="18" s="1"/>
  <c r="AF45" i="18"/>
  <c r="AF46" i="18" s="1"/>
  <c r="AF47" i="18" s="1"/>
  <c r="AG43" i="18" s="1"/>
  <c r="AC30" i="18"/>
  <c r="AC31" i="18" s="1"/>
  <c r="AC32" i="18"/>
  <c r="AD28" i="18" s="1"/>
  <c r="AG50" i="18"/>
  <c r="AG51" i="18" s="1"/>
  <c r="AG52" i="18" s="1"/>
  <c r="AH48" i="18" s="1"/>
  <c r="AH120" i="18"/>
  <c r="AH121" i="18" s="1"/>
  <c r="AH122" i="18" s="1"/>
  <c r="AI118" i="18" s="1"/>
  <c r="AD35" i="18"/>
  <c r="AD36" i="18" s="1"/>
  <c r="AD37" i="18" s="1"/>
  <c r="AE33" i="18" s="1"/>
  <c r="J25" i="18"/>
  <c r="J9" i="18"/>
  <c r="AG45" i="18" l="1"/>
  <c r="AG46" i="18" s="1"/>
  <c r="AG47" i="18"/>
  <c r="AH43" i="18" s="1"/>
  <c r="AD20" i="18"/>
  <c r="AD21" i="18" s="1"/>
  <c r="AD22" i="18" s="1"/>
  <c r="AE18" i="18" s="1"/>
  <c r="AI140" i="18"/>
  <c r="AI141" i="18" s="1"/>
  <c r="AI142" i="18" s="1"/>
  <c r="AJ138" i="18" s="1"/>
  <c r="AH60" i="18"/>
  <c r="AH61" i="18" s="1"/>
  <c r="AH62" i="18" s="1"/>
  <c r="AI58" i="18" s="1"/>
  <c r="AI85" i="18"/>
  <c r="AI86" i="18" s="1"/>
  <c r="AI87" i="18" s="1"/>
  <c r="AJ83" i="18" s="1"/>
  <c r="AI75" i="18"/>
  <c r="AI76" i="18" s="1"/>
  <c r="AI77" i="18" s="1"/>
  <c r="AJ73" i="18" s="1"/>
  <c r="AH130" i="18"/>
  <c r="AH131" i="18" s="1"/>
  <c r="AH132" i="18" s="1"/>
  <c r="AI128" i="18" s="1"/>
  <c r="AH80" i="18"/>
  <c r="AH81" i="18" s="1"/>
  <c r="AH82" i="18" s="1"/>
  <c r="AI78" i="18" s="1"/>
  <c r="AG55" i="18"/>
  <c r="AG56" i="18" s="1"/>
  <c r="AG57" i="18"/>
  <c r="AH53" i="18" s="1"/>
  <c r="AE35" i="18"/>
  <c r="AE36" i="18" s="1"/>
  <c r="AE37" i="18" s="1"/>
  <c r="AF33" i="18" s="1"/>
  <c r="AI120" i="18"/>
  <c r="AI121" i="18" s="1"/>
  <c r="AI122" i="18"/>
  <c r="AJ118" i="18" s="1"/>
  <c r="AI92" i="18"/>
  <c r="AJ88" i="18" s="1"/>
  <c r="AI90" i="18"/>
  <c r="AI91" i="18" s="1"/>
  <c r="AG70" i="18"/>
  <c r="AG71" i="18" s="1"/>
  <c r="AG72" i="18" s="1"/>
  <c r="AH68" i="18" s="1"/>
  <c r="AH105" i="18"/>
  <c r="AH106" i="18" s="1"/>
  <c r="AH107" i="18" s="1"/>
  <c r="AI103" i="18" s="1"/>
  <c r="AH50" i="18"/>
  <c r="AH51" i="18" s="1"/>
  <c r="AH52" i="18" s="1"/>
  <c r="AI48" i="18" s="1"/>
  <c r="AI95" i="18"/>
  <c r="AI96" i="18" s="1"/>
  <c r="AI97" i="18" s="1"/>
  <c r="AJ93" i="18" s="1"/>
  <c r="AH115" i="18"/>
  <c r="AH116" i="18" s="1"/>
  <c r="AH117" i="18"/>
  <c r="AI113" i="18" s="1"/>
  <c r="AI100" i="18"/>
  <c r="AI101" i="18" s="1"/>
  <c r="AI102" i="18" s="1"/>
  <c r="AJ98" i="18" s="1"/>
  <c r="AI110" i="18"/>
  <c r="AI111" i="18" s="1"/>
  <c r="AI112" i="18" s="1"/>
  <c r="AJ108" i="18" s="1"/>
  <c r="AH65" i="18"/>
  <c r="AH66" i="18" s="1"/>
  <c r="AH67" i="18" s="1"/>
  <c r="AI63" i="18" s="1"/>
  <c r="AI125" i="18"/>
  <c r="AI126" i="18" s="1"/>
  <c r="AI127" i="18" s="1"/>
  <c r="AJ123" i="18" s="1"/>
  <c r="AI135" i="18"/>
  <c r="AI136" i="18" s="1"/>
  <c r="AI137" i="18" s="1"/>
  <c r="AJ133" i="18" s="1"/>
  <c r="AF40" i="18"/>
  <c r="AF41" i="18" s="1"/>
  <c r="AF42" i="18" s="1"/>
  <c r="AG38" i="18" s="1"/>
  <c r="AD30" i="18"/>
  <c r="AD31" i="18" s="1"/>
  <c r="AD32" i="18" s="1"/>
  <c r="AE28" i="18" s="1"/>
  <c r="J26" i="18"/>
  <c r="J11" i="18"/>
  <c r="J15" i="4" s="1"/>
  <c r="AJ110" i="18" l="1"/>
  <c r="AJ111" i="18" s="1"/>
  <c r="AJ112" i="18"/>
  <c r="AK108" i="18" s="1"/>
  <c r="AI65" i="18"/>
  <c r="AI66" i="18" s="1"/>
  <c r="AI67" i="18" s="1"/>
  <c r="AJ63" i="18" s="1"/>
  <c r="AI130" i="18"/>
  <c r="AI131" i="18" s="1"/>
  <c r="AI132" i="18" s="1"/>
  <c r="AJ128" i="18" s="1"/>
  <c r="AJ140" i="18"/>
  <c r="AJ141" i="18" s="1"/>
  <c r="AJ142" i="18" s="1"/>
  <c r="AK138" i="18" s="1"/>
  <c r="AJ75" i="18"/>
  <c r="AJ76" i="18" s="1"/>
  <c r="AJ77" i="18"/>
  <c r="AK73" i="18" s="1"/>
  <c r="AJ135" i="18"/>
  <c r="AJ136" i="18" s="1"/>
  <c r="AJ137" i="18" s="1"/>
  <c r="AK133" i="18" s="1"/>
  <c r="AJ95" i="18"/>
  <c r="AJ96" i="18" s="1"/>
  <c r="AJ97" i="18" s="1"/>
  <c r="AK93" i="18" s="1"/>
  <c r="AH70" i="18"/>
  <c r="AH71" i="18" s="1"/>
  <c r="AH72" i="18" s="1"/>
  <c r="AI68" i="18" s="1"/>
  <c r="AJ85" i="18"/>
  <c r="AJ86" i="18" s="1"/>
  <c r="AJ87" i="18" s="1"/>
  <c r="AK83" i="18" s="1"/>
  <c r="AE20" i="18"/>
  <c r="AE21" i="18" s="1"/>
  <c r="AE22" i="18" s="1"/>
  <c r="AF18" i="18" s="1"/>
  <c r="AE30" i="18"/>
  <c r="AE31" i="18" s="1"/>
  <c r="AE32" i="18" s="1"/>
  <c r="AF28" i="18" s="1"/>
  <c r="AJ125" i="18"/>
  <c r="AJ126" i="18" s="1"/>
  <c r="AJ127" i="18" s="1"/>
  <c r="AK123" i="18" s="1"/>
  <c r="AI50" i="18"/>
  <c r="AI51" i="18" s="1"/>
  <c r="AI52" i="18"/>
  <c r="AJ48" i="18" s="1"/>
  <c r="AF35" i="18"/>
  <c r="AF36" i="18" s="1"/>
  <c r="AF37" i="18" s="1"/>
  <c r="AG33" i="18" s="1"/>
  <c r="AI60" i="18"/>
  <c r="AI61" i="18" s="1"/>
  <c r="AI62" i="18"/>
  <c r="AJ58" i="18" s="1"/>
  <c r="AJ100" i="18"/>
  <c r="AJ101" i="18" s="1"/>
  <c r="AJ102" i="18" s="1"/>
  <c r="AK98" i="18" s="1"/>
  <c r="AI105" i="18"/>
  <c r="AI106" i="18" s="1"/>
  <c r="AI107" i="18"/>
  <c r="AJ103" i="18" s="1"/>
  <c r="AJ90" i="18"/>
  <c r="AJ91" i="18" s="1"/>
  <c r="AJ92" i="18" s="1"/>
  <c r="AK88" i="18" s="1"/>
  <c r="AI80" i="18"/>
  <c r="AI81" i="18" s="1"/>
  <c r="AI82" i="18"/>
  <c r="AJ78" i="18" s="1"/>
  <c r="AI115" i="18"/>
  <c r="AI116" i="18" s="1"/>
  <c r="AI117" i="18" s="1"/>
  <c r="AJ113" i="18" s="1"/>
  <c r="AJ120" i="18"/>
  <c r="AJ121" i="18" s="1"/>
  <c r="AJ122" i="18"/>
  <c r="AK118" i="18" s="1"/>
  <c r="AH55" i="18"/>
  <c r="AH56" i="18" s="1"/>
  <c r="AH57" i="18" s="1"/>
  <c r="AI53" i="18" s="1"/>
  <c r="AH45" i="18"/>
  <c r="AH46" i="18" s="1"/>
  <c r="AH47" i="18"/>
  <c r="AI43" i="18" s="1"/>
  <c r="AG40" i="18"/>
  <c r="AG41" i="18" s="1"/>
  <c r="AG42" i="18" s="1"/>
  <c r="AH38" i="18" s="1"/>
  <c r="J27" i="18"/>
  <c r="J12" i="18"/>
  <c r="J16" i="4" s="1"/>
  <c r="AJ130" i="18" l="1"/>
  <c r="AJ131" i="18" s="1"/>
  <c r="AJ132" i="18" s="1"/>
  <c r="AK128" i="18" s="1"/>
  <c r="AG35" i="18"/>
  <c r="AG36" i="18" s="1"/>
  <c r="AG37" i="18" s="1"/>
  <c r="AH33" i="18" s="1"/>
  <c r="AJ65" i="18"/>
  <c r="AJ66" i="18" s="1"/>
  <c r="AJ67" i="18"/>
  <c r="AK63" i="18" s="1"/>
  <c r="AI55" i="18"/>
  <c r="AI56" i="18" s="1"/>
  <c r="AI57" i="18" s="1"/>
  <c r="AJ53" i="18" s="1"/>
  <c r="AK85" i="18"/>
  <c r="AK86" i="18" s="1"/>
  <c r="AK87" i="18"/>
  <c r="AL83" i="18" s="1"/>
  <c r="AH40" i="18"/>
  <c r="AH41" i="18" s="1"/>
  <c r="AH42" i="18" s="1"/>
  <c r="AI38" i="18" s="1"/>
  <c r="AI70" i="18"/>
  <c r="AI71" i="18" s="1"/>
  <c r="AI72" i="18"/>
  <c r="AJ68" i="18" s="1"/>
  <c r="AK90" i="18"/>
  <c r="AK91" i="18" s="1"/>
  <c r="AK92" i="18" s="1"/>
  <c r="AL88" i="18" s="1"/>
  <c r="AK125" i="18"/>
  <c r="AK126" i="18" s="1"/>
  <c r="AK127" i="18" s="1"/>
  <c r="AL123" i="18" s="1"/>
  <c r="AK135" i="18"/>
  <c r="AK136" i="18" s="1"/>
  <c r="AK137" i="18" s="1"/>
  <c r="AL133" i="18" s="1"/>
  <c r="AK140" i="18"/>
  <c r="AK141" i="18" s="1"/>
  <c r="AK142" i="18" s="1"/>
  <c r="AL138" i="18" s="1"/>
  <c r="AI45" i="18"/>
  <c r="AI46" i="18" s="1"/>
  <c r="AI47" i="18" s="1"/>
  <c r="AJ43" i="18" s="1"/>
  <c r="AK120" i="18"/>
  <c r="AK121" i="18" s="1"/>
  <c r="AK122" i="18" s="1"/>
  <c r="AL118" i="18" s="1"/>
  <c r="AJ80" i="18"/>
  <c r="AJ81" i="18" s="1"/>
  <c r="AJ82" i="18" s="1"/>
  <c r="AK78" i="18" s="1"/>
  <c r="AJ105" i="18"/>
  <c r="AJ106" i="18" s="1"/>
  <c r="AJ107" i="18"/>
  <c r="AK103" i="18" s="1"/>
  <c r="AJ60" i="18"/>
  <c r="AJ61" i="18" s="1"/>
  <c r="AJ62" i="18" s="1"/>
  <c r="AK58" i="18" s="1"/>
  <c r="AJ50" i="18"/>
  <c r="AJ51" i="18" s="1"/>
  <c r="AJ52" i="18" s="1"/>
  <c r="AK48" i="18" s="1"/>
  <c r="AF30" i="18"/>
  <c r="AF31" i="18" s="1"/>
  <c r="AF32" i="18" s="1"/>
  <c r="AG28" i="18" s="1"/>
  <c r="AK95" i="18"/>
  <c r="AK96" i="18" s="1"/>
  <c r="AK97" i="18" s="1"/>
  <c r="AL93" i="18" s="1"/>
  <c r="AK75" i="18"/>
  <c r="AK76" i="18" s="1"/>
  <c r="AK77" i="18" s="1"/>
  <c r="AL73" i="18" s="1"/>
  <c r="AK110" i="18"/>
  <c r="AK111" i="18" s="1"/>
  <c r="AK112" i="18"/>
  <c r="AL108" i="18" s="1"/>
  <c r="AJ115" i="18"/>
  <c r="AJ116" i="18" s="1"/>
  <c r="AJ117" i="18" s="1"/>
  <c r="AK113" i="18" s="1"/>
  <c r="AK100" i="18"/>
  <c r="AK101" i="18" s="1"/>
  <c r="AK102" i="18" s="1"/>
  <c r="AL98" i="18" s="1"/>
  <c r="AF20" i="18"/>
  <c r="AF21" i="18" s="1"/>
  <c r="AF22" i="18" s="1"/>
  <c r="AG18" i="18" s="1"/>
  <c r="J13" i="18"/>
  <c r="K23" i="18"/>
  <c r="AL125" i="18" l="1"/>
  <c r="AL126" i="18" s="1"/>
  <c r="AL127" i="18" s="1"/>
  <c r="AM123" i="18" s="1"/>
  <c r="AL75" i="18"/>
  <c r="AL76" i="18" s="1"/>
  <c r="AL77" i="18" s="1"/>
  <c r="AM73" i="18" s="1"/>
  <c r="AK50" i="18"/>
  <c r="AK51" i="18" s="1"/>
  <c r="AK52" i="18" s="1"/>
  <c r="AL48" i="18" s="1"/>
  <c r="AK80" i="18"/>
  <c r="AK81" i="18" s="1"/>
  <c r="AK82" i="18" s="1"/>
  <c r="AL78" i="18" s="1"/>
  <c r="AG20" i="18"/>
  <c r="AG21" i="18" s="1"/>
  <c r="AG22" i="18" s="1"/>
  <c r="AH18" i="18" s="1"/>
  <c r="AK60" i="18"/>
  <c r="AK61" i="18" s="1"/>
  <c r="AK62" i="18" s="1"/>
  <c r="AL58" i="18" s="1"/>
  <c r="AL120" i="18"/>
  <c r="AL121" i="18" s="1"/>
  <c r="AL122" i="18" s="1"/>
  <c r="AM118" i="18" s="1"/>
  <c r="AJ45" i="18"/>
  <c r="AJ46" i="18" s="1"/>
  <c r="AJ47" i="18" s="1"/>
  <c r="AK43" i="18" s="1"/>
  <c r="AH35" i="18"/>
  <c r="AH36" i="18" s="1"/>
  <c r="AH37" i="18" s="1"/>
  <c r="AI33" i="18" s="1"/>
  <c r="AL100" i="18"/>
  <c r="AL101" i="18" s="1"/>
  <c r="AL102" i="18" s="1"/>
  <c r="AM98" i="18" s="1"/>
  <c r="AG30" i="18"/>
  <c r="AG31" i="18" s="1"/>
  <c r="AG32" i="18" s="1"/>
  <c r="AH28" i="18" s="1"/>
  <c r="AL140" i="18"/>
  <c r="AL141" i="18" s="1"/>
  <c r="AL142" i="18" s="1"/>
  <c r="AM138" i="18" s="1"/>
  <c r="AJ55" i="18"/>
  <c r="AJ56" i="18" s="1"/>
  <c r="AJ57" i="18" s="1"/>
  <c r="AK53" i="18" s="1"/>
  <c r="AK130" i="18"/>
  <c r="AK131" i="18" s="1"/>
  <c r="AK132" i="18" s="1"/>
  <c r="AL128" i="18" s="1"/>
  <c r="AL95" i="18"/>
  <c r="AL96" i="18" s="1"/>
  <c r="AL97" i="18" s="1"/>
  <c r="AM93" i="18" s="1"/>
  <c r="AL85" i="18"/>
  <c r="AL86" i="18" s="1"/>
  <c r="AL87" i="18" s="1"/>
  <c r="AM83" i="18" s="1"/>
  <c r="AK65" i="18"/>
  <c r="AK66" i="18" s="1"/>
  <c r="AK67" i="18" s="1"/>
  <c r="AL63" i="18" s="1"/>
  <c r="AK115" i="18"/>
  <c r="AK116" i="18" s="1"/>
  <c r="AK117" i="18" s="1"/>
  <c r="AL113" i="18" s="1"/>
  <c r="AL135" i="18"/>
  <c r="AL136" i="18" s="1"/>
  <c r="AL137" i="18" s="1"/>
  <c r="AM133" i="18" s="1"/>
  <c r="AL90" i="18"/>
  <c r="AL91" i="18" s="1"/>
  <c r="AL92" i="18" s="1"/>
  <c r="AM88" i="18" s="1"/>
  <c r="AI40" i="18"/>
  <c r="AI41" i="18" s="1"/>
  <c r="AI42" i="18" s="1"/>
  <c r="AJ38" i="18" s="1"/>
  <c r="K25" i="18"/>
  <c r="K9" i="18"/>
  <c r="AL110" i="18"/>
  <c r="AL111" i="18" s="1"/>
  <c r="AL112" i="18" s="1"/>
  <c r="AM108" i="18" s="1"/>
  <c r="AK105" i="18"/>
  <c r="AK106" i="18" s="1"/>
  <c r="AK107" i="18" s="1"/>
  <c r="AL103" i="18" s="1"/>
  <c r="AJ70" i="18"/>
  <c r="AJ71" i="18" s="1"/>
  <c r="AJ72" i="18" s="1"/>
  <c r="AK68" i="18" s="1"/>
  <c r="AL65" i="18" l="1"/>
  <c r="AL66" i="18" s="1"/>
  <c r="AL67" i="18"/>
  <c r="AM63" i="18" s="1"/>
  <c r="AM95" i="18"/>
  <c r="AM96" i="18" s="1"/>
  <c r="AM97" i="18" s="1"/>
  <c r="AN93" i="18" s="1"/>
  <c r="AI35" i="18"/>
  <c r="AI36" i="18" s="1"/>
  <c r="AI37" i="18"/>
  <c r="AJ33" i="18" s="1"/>
  <c r="AL60" i="18"/>
  <c r="AL61" i="18" s="1"/>
  <c r="AL62" i="18" s="1"/>
  <c r="AM58" i="18" s="1"/>
  <c r="AK70" i="18"/>
  <c r="AK71" i="18" s="1"/>
  <c r="AK72" i="18"/>
  <c r="AL68" i="18" s="1"/>
  <c r="AK45" i="18"/>
  <c r="AK46" i="18" s="1"/>
  <c r="AK47" i="18" s="1"/>
  <c r="AL43" i="18" s="1"/>
  <c r="AH20" i="18"/>
  <c r="AH21" i="18" s="1"/>
  <c r="AH22" i="18" s="1"/>
  <c r="AI18" i="18" s="1"/>
  <c r="AL105" i="18"/>
  <c r="AL106" i="18" s="1"/>
  <c r="AL107" i="18" s="1"/>
  <c r="AM103" i="18" s="1"/>
  <c r="AH30" i="18"/>
  <c r="AH31" i="18" s="1"/>
  <c r="AH32" i="18"/>
  <c r="AI28" i="18" s="1"/>
  <c r="AL80" i="18"/>
  <c r="AL81" i="18" s="1"/>
  <c r="AL82" i="18" s="1"/>
  <c r="AM78" i="18" s="1"/>
  <c r="AM110" i="18"/>
  <c r="AM111" i="18" s="1"/>
  <c r="AM112" i="18" s="1"/>
  <c r="AN108" i="18" s="1"/>
  <c r="AM85" i="18"/>
  <c r="AM86" i="18" s="1"/>
  <c r="AM87" i="18" s="1"/>
  <c r="AN83" i="18" s="1"/>
  <c r="AK55" i="18"/>
  <c r="AK56" i="18" s="1"/>
  <c r="AK57" i="18"/>
  <c r="AL53" i="18" s="1"/>
  <c r="AM100" i="18"/>
  <c r="AM101" i="18" s="1"/>
  <c r="AM102" i="18" s="1"/>
  <c r="AN98" i="18" s="1"/>
  <c r="AM125" i="18"/>
  <c r="AM126" i="18" s="1"/>
  <c r="AM127" i="18" s="1"/>
  <c r="AN123" i="18" s="1"/>
  <c r="AL50" i="18"/>
  <c r="AL51" i="18" s="1"/>
  <c r="AL52" i="18" s="1"/>
  <c r="AM48" i="18" s="1"/>
  <c r="K11" i="18"/>
  <c r="K15" i="4" s="1"/>
  <c r="K26" i="18"/>
  <c r="AM90" i="18"/>
  <c r="AM91" i="18" s="1"/>
  <c r="AM92" i="18" s="1"/>
  <c r="AN88" i="18" s="1"/>
  <c r="AL115" i="18"/>
  <c r="AL116" i="18" s="1"/>
  <c r="AL117" i="18" s="1"/>
  <c r="AM113" i="18" s="1"/>
  <c r="AL130" i="18"/>
  <c r="AL131" i="18" s="1"/>
  <c r="AL132" i="18" s="1"/>
  <c r="AM128" i="18" s="1"/>
  <c r="AM140" i="18"/>
  <c r="AM141" i="18" s="1"/>
  <c r="AM142" i="18" s="1"/>
  <c r="AN138" i="18" s="1"/>
  <c r="AM75" i="18"/>
  <c r="AM76" i="18" s="1"/>
  <c r="AM77" i="18" s="1"/>
  <c r="AN73" i="18" s="1"/>
  <c r="AM135" i="18"/>
  <c r="AM136" i="18" s="1"/>
  <c r="AM137" i="18" s="1"/>
  <c r="AN133" i="18" s="1"/>
  <c r="AJ40" i="18"/>
  <c r="AJ41" i="18" s="1"/>
  <c r="AJ42" i="18" s="1"/>
  <c r="AK38" i="18" s="1"/>
  <c r="AM120" i="18"/>
  <c r="AM121" i="18" s="1"/>
  <c r="AM122" i="18" s="1"/>
  <c r="AN118" i="18" s="1"/>
  <c r="AN120" i="18" l="1"/>
  <c r="AN121" i="18" s="1"/>
  <c r="AN122" i="18" s="1"/>
  <c r="AO118" i="18" s="1"/>
  <c r="AN100" i="18"/>
  <c r="AN101" i="18" s="1"/>
  <c r="AN102" i="18" s="1"/>
  <c r="AO98" i="18" s="1"/>
  <c r="AN75" i="18"/>
  <c r="AN76" i="18" s="1"/>
  <c r="AN77" i="18"/>
  <c r="AO73" i="18" s="1"/>
  <c r="AN125" i="18"/>
  <c r="AN126" i="18" s="1"/>
  <c r="AN127" i="18" s="1"/>
  <c r="AO123" i="18" s="1"/>
  <c r="AN85" i="18"/>
  <c r="AN86" i="18" s="1"/>
  <c r="AN87" i="18"/>
  <c r="AO83" i="18" s="1"/>
  <c r="AN110" i="18"/>
  <c r="AN111" i="18" s="1"/>
  <c r="AN112" i="18" s="1"/>
  <c r="AO108" i="18" s="1"/>
  <c r="AM105" i="18"/>
  <c r="AM106" i="18" s="1"/>
  <c r="AM107" i="18"/>
  <c r="AN103" i="18" s="1"/>
  <c r="AN95" i="18"/>
  <c r="AN96" i="18" s="1"/>
  <c r="AN97" i="18" s="1"/>
  <c r="AO93" i="18" s="1"/>
  <c r="AM115" i="18"/>
  <c r="AM116" i="18" s="1"/>
  <c r="AM117" i="18" s="1"/>
  <c r="AN113" i="18" s="1"/>
  <c r="AK40" i="18"/>
  <c r="AK41" i="18" s="1"/>
  <c r="AK42" i="18" s="1"/>
  <c r="AL38" i="18" s="1"/>
  <c r="AM80" i="18"/>
  <c r="AM81" i="18" s="1"/>
  <c r="AM82" i="18" s="1"/>
  <c r="AN78" i="18" s="1"/>
  <c r="AI20" i="18"/>
  <c r="AI21" i="18" s="1"/>
  <c r="AI22" i="18" s="1"/>
  <c r="AJ18" i="18" s="1"/>
  <c r="AM60" i="18"/>
  <c r="AM61" i="18" s="1"/>
  <c r="AM62" i="18"/>
  <c r="AN58" i="18" s="1"/>
  <c r="AN135" i="18"/>
  <c r="AN136" i="18" s="1"/>
  <c r="AN137" i="18" s="1"/>
  <c r="AO133" i="18" s="1"/>
  <c r="AL45" i="18"/>
  <c r="AL46" i="18" s="1"/>
  <c r="AL47" i="18"/>
  <c r="AM43" i="18" s="1"/>
  <c r="AI30" i="18"/>
  <c r="AI31" i="18" s="1"/>
  <c r="AI32" i="18" s="1"/>
  <c r="AJ28" i="18" s="1"/>
  <c r="AL70" i="18"/>
  <c r="AL71" i="18" s="1"/>
  <c r="AL72" i="18"/>
  <c r="AM68" i="18" s="1"/>
  <c r="AM65" i="18"/>
  <c r="AM66" i="18" s="1"/>
  <c r="AM67" i="18" s="1"/>
  <c r="AN63" i="18" s="1"/>
  <c r="AM130" i="18"/>
  <c r="AM131" i="18" s="1"/>
  <c r="AM132" i="18" s="1"/>
  <c r="AN128" i="18" s="1"/>
  <c r="AN90" i="18"/>
  <c r="AN91" i="18" s="1"/>
  <c r="AN92" i="18" s="1"/>
  <c r="AO88" i="18" s="1"/>
  <c r="AM50" i="18"/>
  <c r="AM51" i="18" s="1"/>
  <c r="AM52" i="18" s="1"/>
  <c r="AN48" i="18" s="1"/>
  <c r="AN140" i="18"/>
  <c r="AN141" i="18" s="1"/>
  <c r="AN142" i="18" s="1"/>
  <c r="AO138" i="18" s="1"/>
  <c r="K12" i="18"/>
  <c r="K16" i="4" s="1"/>
  <c r="K27" i="18"/>
  <c r="AL55" i="18"/>
  <c r="AL56" i="18" s="1"/>
  <c r="AL57" i="18" s="1"/>
  <c r="AM53" i="18" s="1"/>
  <c r="AJ35" i="18"/>
  <c r="AJ36" i="18" s="1"/>
  <c r="AJ37" i="18" s="1"/>
  <c r="AK33" i="18" s="1"/>
  <c r="AN130" i="18" l="1"/>
  <c r="AN131" i="18" s="1"/>
  <c r="AN132" i="18" s="1"/>
  <c r="AO128" i="18" s="1"/>
  <c r="AK35" i="18"/>
  <c r="AK36" i="18" s="1"/>
  <c r="AK37" i="18" s="1"/>
  <c r="AL33" i="18" s="1"/>
  <c r="AJ20" i="18"/>
  <c r="AJ21" i="18" s="1"/>
  <c r="AJ22" i="18" s="1"/>
  <c r="AK18" i="18" s="1"/>
  <c r="AN115" i="18"/>
  <c r="AN116" i="18" s="1"/>
  <c r="AN117" i="18" s="1"/>
  <c r="AO113" i="18" s="1"/>
  <c r="AO110" i="18"/>
  <c r="AO111" i="18" s="1"/>
  <c r="AO112" i="18"/>
  <c r="AP108" i="18" s="1"/>
  <c r="AM55" i="18"/>
  <c r="AM56" i="18" s="1"/>
  <c r="AM57" i="18" s="1"/>
  <c r="AN53" i="18" s="1"/>
  <c r="AJ30" i="18"/>
  <c r="AJ31" i="18" s="1"/>
  <c r="AJ32" i="18"/>
  <c r="AK28" i="18" s="1"/>
  <c r="AN80" i="18"/>
  <c r="AN81" i="18" s="1"/>
  <c r="AN82" i="18" s="1"/>
  <c r="AO78" i="18" s="1"/>
  <c r="AO95" i="18"/>
  <c r="AO96" i="18" s="1"/>
  <c r="AO97" i="18" s="1"/>
  <c r="AP93" i="18" s="1"/>
  <c r="AN50" i="18"/>
  <c r="AN51" i="18" s="1"/>
  <c r="AN52" i="18" s="1"/>
  <c r="AO48" i="18" s="1"/>
  <c r="AN65" i="18"/>
  <c r="AN66" i="18" s="1"/>
  <c r="AN67" i="18" s="1"/>
  <c r="AO63" i="18" s="1"/>
  <c r="AO100" i="18"/>
  <c r="AO101" i="18" s="1"/>
  <c r="AO102" i="18" s="1"/>
  <c r="AP98" i="18" s="1"/>
  <c r="AO125" i="18"/>
  <c r="AO126" i="18" s="1"/>
  <c r="AO127" i="18" s="1"/>
  <c r="AP123" i="18" s="1"/>
  <c r="AO120" i="18"/>
  <c r="AO121" i="18" s="1"/>
  <c r="AO122" i="18" s="1"/>
  <c r="AP118" i="18" s="1"/>
  <c r="AM70" i="18"/>
  <c r="AM71" i="18" s="1"/>
  <c r="AM72" i="18"/>
  <c r="AN68" i="18" s="1"/>
  <c r="AN60" i="18"/>
  <c r="AN61" i="18" s="1"/>
  <c r="AN62" i="18" s="1"/>
  <c r="AO58" i="18" s="1"/>
  <c r="AN105" i="18"/>
  <c r="AN106" i="18" s="1"/>
  <c r="AN107" i="18" s="1"/>
  <c r="AO103" i="18" s="1"/>
  <c r="AO85" i="18"/>
  <c r="AO86" i="18" s="1"/>
  <c r="AO87" i="18" s="1"/>
  <c r="AP83" i="18" s="1"/>
  <c r="AO75" i="18"/>
  <c r="AO76" i="18" s="1"/>
  <c r="AO77" i="18"/>
  <c r="AP73" i="18" s="1"/>
  <c r="K13" i="18"/>
  <c r="L23" i="18"/>
  <c r="AM45" i="18"/>
  <c r="AM46" i="18" s="1"/>
  <c r="AM47" i="18" s="1"/>
  <c r="AN43" i="18" s="1"/>
  <c r="AO140" i="18"/>
  <c r="AO141" i="18" s="1"/>
  <c r="AO142" i="18" s="1"/>
  <c r="AP138" i="18" s="1"/>
  <c r="AO90" i="18"/>
  <c r="AO91" i="18" s="1"/>
  <c r="AO92" i="18"/>
  <c r="AP88" i="18" s="1"/>
  <c r="AO135" i="18"/>
  <c r="AO136" i="18" s="1"/>
  <c r="AO137" i="18" s="1"/>
  <c r="AP133" i="18" s="1"/>
  <c r="AL40" i="18"/>
  <c r="AL41" i="18" s="1"/>
  <c r="AL42" i="18" s="1"/>
  <c r="AM38" i="18" s="1"/>
  <c r="AP85" i="18" l="1"/>
  <c r="AP86" i="18" s="1"/>
  <c r="AP87" i="18" s="1"/>
  <c r="AQ83" i="18" s="1"/>
  <c r="AP120" i="18"/>
  <c r="AP121" i="18" s="1"/>
  <c r="AP122" i="18" s="1"/>
  <c r="AQ118" i="18" s="1"/>
  <c r="AN55" i="18"/>
  <c r="AN56" i="18" s="1"/>
  <c r="AN57" i="18" s="1"/>
  <c r="AO53" i="18" s="1"/>
  <c r="AN45" i="18"/>
  <c r="AN46" i="18" s="1"/>
  <c r="AN47" i="18" s="1"/>
  <c r="AO43" i="18" s="1"/>
  <c r="AP125" i="18"/>
  <c r="AP126" i="18" s="1"/>
  <c r="AP127" i="18" s="1"/>
  <c r="AQ123" i="18" s="1"/>
  <c r="AO50" i="18"/>
  <c r="AO51" i="18" s="1"/>
  <c r="AO52" i="18" s="1"/>
  <c r="AP48" i="18" s="1"/>
  <c r="AM40" i="18"/>
  <c r="AM41" i="18" s="1"/>
  <c r="AM42" i="18" s="1"/>
  <c r="AN38" i="18" s="1"/>
  <c r="AP100" i="18"/>
  <c r="AP101" i="18" s="1"/>
  <c r="AP102" i="18" s="1"/>
  <c r="AQ98" i="18" s="1"/>
  <c r="AL35" i="18"/>
  <c r="AL36" i="18" s="1"/>
  <c r="AL37" i="18" s="1"/>
  <c r="AM33" i="18" s="1"/>
  <c r="AO105" i="18"/>
  <c r="AO106" i="18" s="1"/>
  <c r="AO107" i="18" s="1"/>
  <c r="AP103" i="18" s="1"/>
  <c r="AO115" i="18"/>
  <c r="AO116" i="18" s="1"/>
  <c r="AO117" i="18" s="1"/>
  <c r="AP113" i="18" s="1"/>
  <c r="AO130" i="18"/>
  <c r="AO131" i="18" s="1"/>
  <c r="AO132" i="18" s="1"/>
  <c r="AP128" i="18" s="1"/>
  <c r="AN70" i="18"/>
  <c r="AN71" i="18" s="1"/>
  <c r="AN72" i="18" s="1"/>
  <c r="AO68" i="18" s="1"/>
  <c r="AO65" i="18"/>
  <c r="AO66" i="18" s="1"/>
  <c r="AO67" i="18" s="1"/>
  <c r="AP63" i="18" s="1"/>
  <c r="AK30" i="18"/>
  <c r="AK31" i="18" s="1"/>
  <c r="AK32" i="18"/>
  <c r="AL28" i="18" s="1"/>
  <c r="AK20" i="18"/>
  <c r="AK21" i="18" s="1"/>
  <c r="AK22" i="18" s="1"/>
  <c r="AL18" i="18" s="1"/>
  <c r="L25" i="18"/>
  <c r="L9" i="18"/>
  <c r="AP135" i="18"/>
  <c r="AP136" i="18" s="1"/>
  <c r="AP137" i="18" s="1"/>
  <c r="AQ133" i="18" s="1"/>
  <c r="AP140" i="18"/>
  <c r="AP141" i="18" s="1"/>
  <c r="AP142" i="18" s="1"/>
  <c r="AQ138" i="18" s="1"/>
  <c r="AO60" i="18"/>
  <c r="AO61" i="18" s="1"/>
  <c r="AO62" i="18" s="1"/>
  <c r="AP58" i="18" s="1"/>
  <c r="AO80" i="18"/>
  <c r="AO81" i="18" s="1"/>
  <c r="AO82" i="18" s="1"/>
  <c r="AP78" i="18" s="1"/>
  <c r="AP75" i="18"/>
  <c r="AP76" i="18" s="1"/>
  <c r="AP77" i="18" s="1"/>
  <c r="AQ73" i="18" s="1"/>
  <c r="AP90" i="18"/>
  <c r="AP91" i="18" s="1"/>
  <c r="AP92" i="18"/>
  <c r="AQ88" i="18" s="1"/>
  <c r="AP95" i="18"/>
  <c r="AP96" i="18" s="1"/>
  <c r="AP97" i="18" s="1"/>
  <c r="AQ93" i="18" s="1"/>
  <c r="AP110" i="18"/>
  <c r="AP111" i="18" s="1"/>
  <c r="AP112" i="18"/>
  <c r="AQ108" i="18" s="1"/>
  <c r="AM35" i="18" l="1"/>
  <c r="AM36" i="18" s="1"/>
  <c r="AM37" i="18"/>
  <c r="AN33" i="18" s="1"/>
  <c r="AQ95" i="18"/>
  <c r="AQ96" i="18" s="1"/>
  <c r="AQ97" i="18" s="1"/>
  <c r="AR93" i="18" s="1"/>
  <c r="AP80" i="18"/>
  <c r="AP81" i="18" s="1"/>
  <c r="AP82" i="18" s="1"/>
  <c r="AQ78" i="18" s="1"/>
  <c r="AO45" i="18"/>
  <c r="AO46" i="18" s="1"/>
  <c r="AO47" i="18" s="1"/>
  <c r="AP43" i="18" s="1"/>
  <c r="AO55" i="18"/>
  <c r="AO56" i="18" s="1"/>
  <c r="AO57" i="18" s="1"/>
  <c r="AP53" i="18" s="1"/>
  <c r="AP50" i="18"/>
  <c r="AP51" i="18" s="1"/>
  <c r="AP52" i="18" s="1"/>
  <c r="AQ48" i="18" s="1"/>
  <c r="AQ120" i="18"/>
  <c r="AQ121" i="18" s="1"/>
  <c r="AQ122" i="18" s="1"/>
  <c r="AR118" i="18" s="1"/>
  <c r="AQ75" i="18"/>
  <c r="AQ76" i="18" s="1"/>
  <c r="AQ77" i="18" s="1"/>
  <c r="AR73" i="18" s="1"/>
  <c r="AP115" i="18"/>
  <c r="AP116" i="18" s="1"/>
  <c r="AP117" i="18" s="1"/>
  <c r="AQ113" i="18" s="1"/>
  <c r="AQ100" i="18"/>
  <c r="AQ101" i="18" s="1"/>
  <c r="AQ102" i="18" s="1"/>
  <c r="AR98" i="18" s="1"/>
  <c r="AQ125" i="18"/>
  <c r="AQ126" i="18" s="1"/>
  <c r="AQ127" i="18" s="1"/>
  <c r="AR123" i="18" s="1"/>
  <c r="AQ85" i="18"/>
  <c r="AQ86" i="18" s="1"/>
  <c r="AQ87" i="18" s="1"/>
  <c r="AR83" i="18" s="1"/>
  <c r="AQ110" i="18"/>
  <c r="AQ111" i="18" s="1"/>
  <c r="AQ112" i="18"/>
  <c r="AR108" i="18" s="1"/>
  <c r="AQ140" i="18"/>
  <c r="AQ141" i="18" s="1"/>
  <c r="AQ142" i="18" s="1"/>
  <c r="AR138" i="18" s="1"/>
  <c r="AL30" i="18"/>
  <c r="AL31" i="18" s="1"/>
  <c r="AL32" i="18"/>
  <c r="AM28" i="18" s="1"/>
  <c r="AP60" i="18"/>
  <c r="AP61" i="18" s="1"/>
  <c r="AP62" i="18" s="1"/>
  <c r="AQ58" i="18" s="1"/>
  <c r="AQ135" i="18"/>
  <c r="AQ136" i="18" s="1"/>
  <c r="AQ137" i="18" s="1"/>
  <c r="AR133" i="18" s="1"/>
  <c r="AL20" i="18"/>
  <c r="AL21" i="18" s="1"/>
  <c r="AL22" i="18" s="1"/>
  <c r="AM18" i="18" s="1"/>
  <c r="AP65" i="18"/>
  <c r="AP66" i="18" s="1"/>
  <c r="AP67" i="18" s="1"/>
  <c r="AQ63" i="18" s="1"/>
  <c r="AP130" i="18"/>
  <c r="AP131" i="18" s="1"/>
  <c r="AP132" i="18" s="1"/>
  <c r="AQ128" i="18" s="1"/>
  <c r="AP105" i="18"/>
  <c r="AP106" i="18" s="1"/>
  <c r="AP107" i="18" s="1"/>
  <c r="AQ103" i="18" s="1"/>
  <c r="AQ90" i="18"/>
  <c r="AQ91" i="18" s="1"/>
  <c r="AQ92" i="18" s="1"/>
  <c r="AR88" i="18" s="1"/>
  <c r="AO70" i="18"/>
  <c r="AO71" i="18" s="1"/>
  <c r="AO72" i="18"/>
  <c r="AP68" i="18" s="1"/>
  <c r="AN40" i="18"/>
  <c r="AN41" i="18" s="1"/>
  <c r="AN42" i="18" s="1"/>
  <c r="AO38" i="18" s="1"/>
  <c r="L11" i="18"/>
  <c r="L15" i="4" s="1"/>
  <c r="L26" i="18"/>
  <c r="AQ65" i="18" l="1"/>
  <c r="AQ66" i="18" s="1"/>
  <c r="AQ67" i="18"/>
  <c r="AR63" i="18" s="1"/>
  <c r="AR75" i="18"/>
  <c r="AR76" i="18" s="1"/>
  <c r="AR77" i="18" s="1"/>
  <c r="AS73" i="18" s="1"/>
  <c r="AR100" i="18"/>
  <c r="AR101" i="18" s="1"/>
  <c r="AR102" i="18"/>
  <c r="AS98" i="18" s="1"/>
  <c r="AQ80" i="18"/>
  <c r="AQ81" i="18" s="1"/>
  <c r="AQ82" i="18" s="1"/>
  <c r="AR78" i="18" s="1"/>
  <c r="AR135" i="18"/>
  <c r="AR136" i="18" s="1"/>
  <c r="AR137" i="18" s="1"/>
  <c r="AS133" i="18" s="1"/>
  <c r="AR140" i="18"/>
  <c r="AR141" i="18" s="1"/>
  <c r="AR142" i="18" s="1"/>
  <c r="AS138" i="18" s="1"/>
  <c r="AQ115" i="18"/>
  <c r="AQ116" i="18" s="1"/>
  <c r="AQ117" i="18" s="1"/>
  <c r="AR113" i="18" s="1"/>
  <c r="AR95" i="18"/>
  <c r="AR96" i="18" s="1"/>
  <c r="AR97" i="18" s="1"/>
  <c r="AS93" i="18" s="1"/>
  <c r="AR90" i="18"/>
  <c r="AR91" i="18" s="1"/>
  <c r="AR92" i="18"/>
  <c r="AS88" i="18" s="1"/>
  <c r="AQ60" i="18"/>
  <c r="AQ61" i="18" s="1"/>
  <c r="AQ62" i="18" s="1"/>
  <c r="AR58" i="18" s="1"/>
  <c r="AP55" i="18"/>
  <c r="AP56" i="18" s="1"/>
  <c r="AP57" i="18" s="1"/>
  <c r="AQ53" i="18" s="1"/>
  <c r="AO40" i="18"/>
  <c r="AO41" i="18" s="1"/>
  <c r="AO42" i="18" s="1"/>
  <c r="AP38" i="18" s="1"/>
  <c r="AQ105" i="18"/>
  <c r="AQ106" i="18" s="1"/>
  <c r="AQ107" i="18" s="1"/>
  <c r="AR103" i="18" s="1"/>
  <c r="AR120" i="18"/>
  <c r="AR121" i="18" s="1"/>
  <c r="AR122" i="18" s="1"/>
  <c r="AS118" i="18" s="1"/>
  <c r="AP45" i="18"/>
  <c r="AP46" i="18" s="1"/>
  <c r="AP47" i="18"/>
  <c r="AQ43" i="18" s="1"/>
  <c r="AR110" i="18"/>
  <c r="AR111" i="18" s="1"/>
  <c r="AR112" i="18" s="1"/>
  <c r="AS108" i="18" s="1"/>
  <c r="AN35" i="18"/>
  <c r="AN36" i="18" s="1"/>
  <c r="AN37" i="18" s="1"/>
  <c r="AO33" i="18" s="1"/>
  <c r="L12" i="18"/>
  <c r="L16" i="4" s="1"/>
  <c r="L27" i="18"/>
  <c r="AQ130" i="18"/>
  <c r="AQ131" i="18" s="1"/>
  <c r="AQ132" i="18" s="1"/>
  <c r="AR128" i="18" s="1"/>
  <c r="AM20" i="18"/>
  <c r="AM21" i="18" s="1"/>
  <c r="AM22" i="18" s="1"/>
  <c r="AN18" i="18" s="1"/>
  <c r="AR85" i="18"/>
  <c r="AR86" i="18" s="1"/>
  <c r="AR87" i="18" s="1"/>
  <c r="AS83" i="18" s="1"/>
  <c r="AQ50" i="18"/>
  <c r="AQ51" i="18" s="1"/>
  <c r="AQ52" i="18" s="1"/>
  <c r="AR48" i="18" s="1"/>
  <c r="AP70" i="18"/>
  <c r="AP71" i="18" s="1"/>
  <c r="AP72" i="18" s="1"/>
  <c r="AQ68" i="18" s="1"/>
  <c r="AM30" i="18"/>
  <c r="AM31" i="18" s="1"/>
  <c r="AM32" i="18" s="1"/>
  <c r="AN28" i="18" s="1"/>
  <c r="AR125" i="18"/>
  <c r="AR126" i="18" s="1"/>
  <c r="AR127" i="18" s="1"/>
  <c r="AS123" i="18" s="1"/>
  <c r="AN30" i="18" l="1"/>
  <c r="AN31" i="18" s="1"/>
  <c r="AN32" i="18"/>
  <c r="AO28" i="18" s="1"/>
  <c r="AN20" i="18"/>
  <c r="AN21" i="18" s="1"/>
  <c r="AN22" i="18" s="1"/>
  <c r="AO18" i="18" s="1"/>
  <c r="AR105" i="18"/>
  <c r="AR106" i="18" s="1"/>
  <c r="AR107" i="18"/>
  <c r="AS103" i="18" s="1"/>
  <c r="AS95" i="18"/>
  <c r="AS96" i="18" s="1"/>
  <c r="AS97" i="18" s="1"/>
  <c r="AT93" i="18" s="1"/>
  <c r="AS135" i="18"/>
  <c r="AS136" i="18" s="1"/>
  <c r="AS137" i="18"/>
  <c r="AT133" i="18" s="1"/>
  <c r="AR60" i="18"/>
  <c r="AR61" i="18" s="1"/>
  <c r="AR62" i="18" s="1"/>
  <c r="AS58" i="18" s="1"/>
  <c r="AS75" i="18"/>
  <c r="AS76" i="18" s="1"/>
  <c r="AS77" i="18" s="1"/>
  <c r="AT73" i="18" s="1"/>
  <c r="AQ70" i="18"/>
  <c r="AQ71" i="18" s="1"/>
  <c r="AQ72" i="18" s="1"/>
  <c r="AR68" i="18" s="1"/>
  <c r="AR115" i="18"/>
  <c r="AR116" i="18" s="1"/>
  <c r="AR117" i="18" s="1"/>
  <c r="AS113" i="18" s="1"/>
  <c r="AR50" i="18"/>
  <c r="AR51" i="18" s="1"/>
  <c r="AR52" i="18" s="1"/>
  <c r="AS48" i="18" s="1"/>
  <c r="AS85" i="18"/>
  <c r="AS86" i="18" s="1"/>
  <c r="AS87" i="18" s="1"/>
  <c r="AT83" i="18" s="1"/>
  <c r="AS110" i="18"/>
  <c r="AS111" i="18" s="1"/>
  <c r="AS112" i="18" s="1"/>
  <c r="AT108" i="18" s="1"/>
  <c r="AR130" i="18"/>
  <c r="AR131" i="18" s="1"/>
  <c r="AR132" i="18"/>
  <c r="AS128" i="18" s="1"/>
  <c r="AS90" i="18"/>
  <c r="AS91" i="18" s="1"/>
  <c r="AS92" i="18" s="1"/>
  <c r="AT88" i="18" s="1"/>
  <c r="AS100" i="18"/>
  <c r="AS101" i="18" s="1"/>
  <c r="AS102" i="18" s="1"/>
  <c r="AT98" i="18" s="1"/>
  <c r="M23" i="18"/>
  <c r="L13" i="18"/>
  <c r="AS120" i="18"/>
  <c r="AS121" i="18" s="1"/>
  <c r="AS122" i="18"/>
  <c r="AT118" i="18" s="1"/>
  <c r="AP40" i="18"/>
  <c r="AP41" i="18" s="1"/>
  <c r="AP42" i="18" s="1"/>
  <c r="AQ38" i="18" s="1"/>
  <c r="AS140" i="18"/>
  <c r="AS141" i="18" s="1"/>
  <c r="AS142" i="18" s="1"/>
  <c r="AT138" i="18" s="1"/>
  <c r="AR80" i="18"/>
  <c r="AR81" i="18" s="1"/>
  <c r="AR82" i="18" s="1"/>
  <c r="AS78" i="18" s="1"/>
  <c r="AO35" i="18"/>
  <c r="AO36" i="18" s="1"/>
  <c r="AO37" i="18" s="1"/>
  <c r="AP33" i="18" s="1"/>
  <c r="AS125" i="18"/>
  <c r="AS126" i="18" s="1"/>
  <c r="AS127" i="18" s="1"/>
  <c r="AT123" i="18" s="1"/>
  <c r="AQ45" i="18"/>
  <c r="AQ46" i="18" s="1"/>
  <c r="AQ47" i="18" s="1"/>
  <c r="AR43" i="18" s="1"/>
  <c r="AQ55" i="18"/>
  <c r="AQ56" i="18" s="1"/>
  <c r="AQ57" i="18"/>
  <c r="AR53" i="18" s="1"/>
  <c r="AR65" i="18"/>
  <c r="AR66" i="18" s="1"/>
  <c r="AR67" i="18"/>
  <c r="AS63" i="18" s="1"/>
  <c r="AP35" i="18" l="1"/>
  <c r="AP36" i="18" s="1"/>
  <c r="AP37" i="18" s="1"/>
  <c r="AQ33" i="18" s="1"/>
  <c r="AR45" i="18"/>
  <c r="AR46" i="18" s="1"/>
  <c r="AR47" i="18" s="1"/>
  <c r="AS43" i="18" s="1"/>
  <c r="AT140" i="18"/>
  <c r="AT141" i="18" s="1"/>
  <c r="AT142" i="18" s="1"/>
  <c r="AU138" i="18" s="1"/>
  <c r="AS50" i="18"/>
  <c r="AS51" i="18" s="1"/>
  <c r="AS52" i="18" s="1"/>
  <c r="AT48" i="18" s="1"/>
  <c r="AQ40" i="18"/>
  <c r="AQ41" i="18" s="1"/>
  <c r="AQ42" i="18" s="1"/>
  <c r="AR38" i="18" s="1"/>
  <c r="AS115" i="18"/>
  <c r="AS116" i="18" s="1"/>
  <c r="AS117" i="18" s="1"/>
  <c r="AT113" i="18" s="1"/>
  <c r="AO20" i="18"/>
  <c r="AO21" i="18" s="1"/>
  <c r="AO22" i="18" s="1"/>
  <c r="AP18" i="18" s="1"/>
  <c r="AT125" i="18"/>
  <c r="AT126" i="18" s="1"/>
  <c r="AT127" i="18" s="1"/>
  <c r="AU123" i="18" s="1"/>
  <c r="AT100" i="18"/>
  <c r="AT101" i="18" s="1"/>
  <c r="AT102" i="18"/>
  <c r="AU98" i="18" s="1"/>
  <c r="AT110" i="18"/>
  <c r="AT111" i="18" s="1"/>
  <c r="AT112" i="18" s="1"/>
  <c r="AU108" i="18" s="1"/>
  <c r="AT95" i="18"/>
  <c r="AT96" i="18" s="1"/>
  <c r="AT97" i="18"/>
  <c r="AU93" i="18" s="1"/>
  <c r="AS80" i="18"/>
  <c r="AS81" i="18" s="1"/>
  <c r="AS82" i="18" s="1"/>
  <c r="AT78" i="18" s="1"/>
  <c r="AT90" i="18"/>
  <c r="AT91" i="18" s="1"/>
  <c r="AT92" i="18" s="1"/>
  <c r="AU88" i="18" s="1"/>
  <c r="AT85" i="18"/>
  <c r="AT86" i="18" s="1"/>
  <c r="AT87" i="18" s="1"/>
  <c r="AU83" i="18" s="1"/>
  <c r="AR55" i="18"/>
  <c r="AR56" i="18" s="1"/>
  <c r="AR57" i="18"/>
  <c r="AS53" i="18" s="1"/>
  <c r="M25" i="18"/>
  <c r="M9" i="18"/>
  <c r="AR70" i="18"/>
  <c r="AR71" i="18" s="1"/>
  <c r="AR72" i="18"/>
  <c r="AS68" i="18" s="1"/>
  <c r="AS60" i="18"/>
  <c r="AS61" i="18" s="1"/>
  <c r="AS62" i="18" s="1"/>
  <c r="AT58" i="18" s="1"/>
  <c r="AS65" i="18"/>
  <c r="AS66" i="18" s="1"/>
  <c r="AS67" i="18" s="1"/>
  <c r="AT63" i="18" s="1"/>
  <c r="AT120" i="18"/>
  <c r="AT121" i="18" s="1"/>
  <c r="AT122" i="18" s="1"/>
  <c r="AU118" i="18" s="1"/>
  <c r="AS130" i="18"/>
  <c r="AS131" i="18" s="1"/>
  <c r="AS132" i="18"/>
  <c r="AT128" i="18" s="1"/>
  <c r="AT75" i="18"/>
  <c r="AT76" i="18" s="1"/>
  <c r="AT77" i="18" s="1"/>
  <c r="AU73" i="18" s="1"/>
  <c r="AT135" i="18"/>
  <c r="AT136" i="18" s="1"/>
  <c r="AT137" i="18" s="1"/>
  <c r="AU133" i="18" s="1"/>
  <c r="AS105" i="18"/>
  <c r="AS106" i="18" s="1"/>
  <c r="AS107" i="18" s="1"/>
  <c r="AT103" i="18" s="1"/>
  <c r="AO30" i="18"/>
  <c r="AO31" i="18" s="1"/>
  <c r="AO32" i="18"/>
  <c r="AP28" i="18" s="1"/>
  <c r="AT65" i="18" l="1"/>
  <c r="AT66" i="18" s="1"/>
  <c r="AT67" i="18" s="1"/>
  <c r="AU63" i="18" s="1"/>
  <c r="AT115" i="18"/>
  <c r="AT116" i="18" s="1"/>
  <c r="AT117" i="18" s="1"/>
  <c r="AU113" i="18" s="1"/>
  <c r="AU110" i="18"/>
  <c r="AU111" i="18" s="1"/>
  <c r="AU112" i="18" s="1"/>
  <c r="AV108" i="18" s="1"/>
  <c r="AT50" i="18"/>
  <c r="AT51" i="18" s="1"/>
  <c r="AT52" i="18" s="1"/>
  <c r="AU48" i="18" s="1"/>
  <c r="AU135" i="18"/>
  <c r="AU136" i="18" s="1"/>
  <c r="AU137" i="18" s="1"/>
  <c r="AV133" i="18" s="1"/>
  <c r="AU120" i="18"/>
  <c r="AU121" i="18" s="1"/>
  <c r="AU122" i="18" s="1"/>
  <c r="AV118" i="18" s="1"/>
  <c r="AU140" i="18"/>
  <c r="AU141" i="18" s="1"/>
  <c r="AU142" i="18" s="1"/>
  <c r="AV138" i="18" s="1"/>
  <c r="AU75" i="18"/>
  <c r="AU76" i="18" s="1"/>
  <c r="AU77" i="18" s="1"/>
  <c r="AV73" i="18" s="1"/>
  <c r="AU85" i="18"/>
  <c r="AU86" i="18" s="1"/>
  <c r="AU87" i="18"/>
  <c r="AV83" i="18" s="1"/>
  <c r="AS45" i="18"/>
  <c r="AS46" i="18" s="1"/>
  <c r="AS47" i="18" s="1"/>
  <c r="AT43" i="18" s="1"/>
  <c r="AT60" i="18"/>
  <c r="AT61" i="18" s="1"/>
  <c r="AT62" i="18" s="1"/>
  <c r="AU58" i="18" s="1"/>
  <c r="AU90" i="18"/>
  <c r="AU91" i="18" s="1"/>
  <c r="AU92" i="18" s="1"/>
  <c r="AV88" i="18" s="1"/>
  <c r="AU125" i="18"/>
  <c r="AU126" i="18" s="1"/>
  <c r="AU127" i="18" s="1"/>
  <c r="AV123" i="18" s="1"/>
  <c r="AR40" i="18"/>
  <c r="AR41" i="18" s="1"/>
  <c r="AR42" i="18" s="1"/>
  <c r="AS38" i="18" s="1"/>
  <c r="AQ35" i="18"/>
  <c r="AQ36" i="18" s="1"/>
  <c r="AQ37" i="18" s="1"/>
  <c r="AR33" i="18" s="1"/>
  <c r="AS55" i="18"/>
  <c r="AS56" i="18" s="1"/>
  <c r="AS57" i="18" s="1"/>
  <c r="AT53" i="18" s="1"/>
  <c r="AT130" i="18"/>
  <c r="AT131" i="18" s="1"/>
  <c r="AT132" i="18" s="1"/>
  <c r="AU128" i="18" s="1"/>
  <c r="AU95" i="18"/>
  <c r="AU96" i="18" s="1"/>
  <c r="AU97" i="18" s="1"/>
  <c r="AV93" i="18" s="1"/>
  <c r="AT105" i="18"/>
  <c r="AT106" i="18" s="1"/>
  <c r="AT107" i="18" s="1"/>
  <c r="AU103" i="18" s="1"/>
  <c r="M11" i="18"/>
  <c r="M15" i="4" s="1"/>
  <c r="M26" i="18"/>
  <c r="AT80" i="18"/>
  <c r="AT81" i="18" s="1"/>
  <c r="AT82" i="18" s="1"/>
  <c r="AU78" i="18" s="1"/>
  <c r="AS70" i="18"/>
  <c r="AS71" i="18" s="1"/>
  <c r="AS72" i="18" s="1"/>
  <c r="AT68" i="18" s="1"/>
  <c r="AP30" i="18"/>
  <c r="AP31" i="18" s="1"/>
  <c r="AP32" i="18"/>
  <c r="AQ28" i="18" s="1"/>
  <c r="AU100" i="18"/>
  <c r="AU101" i="18" s="1"/>
  <c r="AU102" i="18" s="1"/>
  <c r="AV98" i="18" s="1"/>
  <c r="AP20" i="18"/>
  <c r="AP21" i="18" s="1"/>
  <c r="AP22" i="18" s="1"/>
  <c r="AQ18" i="18" s="1"/>
  <c r="AV100" i="18" l="1"/>
  <c r="AV101" i="18" s="1"/>
  <c r="AV102" i="18"/>
  <c r="AW98" i="18" s="1"/>
  <c r="AQ20" i="18"/>
  <c r="AQ21" i="18" s="1"/>
  <c r="AQ22" i="18" s="1"/>
  <c r="AR18" i="18" s="1"/>
  <c r="AT70" i="18"/>
  <c r="AT71" i="18" s="1"/>
  <c r="AT72" i="18" s="1"/>
  <c r="AU68" i="18" s="1"/>
  <c r="AU105" i="18"/>
  <c r="AU106" i="18" s="1"/>
  <c r="AU107" i="18" s="1"/>
  <c r="AV103" i="18" s="1"/>
  <c r="AU60" i="18"/>
  <c r="AU61" i="18" s="1"/>
  <c r="AU62" i="18"/>
  <c r="AV58" i="18" s="1"/>
  <c r="AV75" i="18"/>
  <c r="AV76" i="18" s="1"/>
  <c r="AV77" i="18" s="1"/>
  <c r="AW73" i="18" s="1"/>
  <c r="AU50" i="18"/>
  <c r="AU51" i="18" s="1"/>
  <c r="AU52" i="18"/>
  <c r="AV48" i="18" s="1"/>
  <c r="AT55" i="18"/>
  <c r="AT56" i="18" s="1"/>
  <c r="AT57" i="18" s="1"/>
  <c r="AU53" i="18" s="1"/>
  <c r="AT45" i="18"/>
  <c r="AT46" i="18" s="1"/>
  <c r="AT47" i="18" s="1"/>
  <c r="AU43" i="18" s="1"/>
  <c r="AV140" i="18"/>
  <c r="AV141" i="18" s="1"/>
  <c r="AV142" i="18" s="1"/>
  <c r="AW138" i="18" s="1"/>
  <c r="AV110" i="18"/>
  <c r="AV111" i="18" s="1"/>
  <c r="AV112" i="18" s="1"/>
  <c r="AW108" i="18" s="1"/>
  <c r="AU80" i="18"/>
  <c r="AU81" i="18" s="1"/>
  <c r="AU82" i="18" s="1"/>
  <c r="AV78" i="18" s="1"/>
  <c r="AR35" i="18"/>
  <c r="AR36" i="18" s="1"/>
  <c r="AR37" i="18" s="1"/>
  <c r="AS33" i="18" s="1"/>
  <c r="AV120" i="18"/>
  <c r="AV121" i="18" s="1"/>
  <c r="AV122" i="18" s="1"/>
  <c r="AW118" i="18" s="1"/>
  <c r="AU115" i="18"/>
  <c r="AU116" i="18" s="1"/>
  <c r="AU117" i="18" s="1"/>
  <c r="AV113" i="18" s="1"/>
  <c r="AV90" i="18"/>
  <c r="AV91" i="18" s="1"/>
  <c r="AV92" i="18" s="1"/>
  <c r="AW88" i="18" s="1"/>
  <c r="AV135" i="18"/>
  <c r="AV136" i="18" s="1"/>
  <c r="AV137" i="18" s="1"/>
  <c r="AW133" i="18" s="1"/>
  <c r="AU65" i="18"/>
  <c r="AU66" i="18" s="1"/>
  <c r="AU67" i="18" s="1"/>
  <c r="AV63" i="18" s="1"/>
  <c r="AQ30" i="18"/>
  <c r="AQ31" i="18" s="1"/>
  <c r="AQ32" i="18" s="1"/>
  <c r="AR28" i="18" s="1"/>
  <c r="AU130" i="18"/>
  <c r="AU131" i="18" s="1"/>
  <c r="AU132" i="18" s="1"/>
  <c r="AV128" i="18" s="1"/>
  <c r="AV125" i="18"/>
  <c r="AV126" i="18" s="1"/>
  <c r="AV127" i="18" s="1"/>
  <c r="AW123" i="18" s="1"/>
  <c r="M12" i="18"/>
  <c r="M16" i="4" s="1"/>
  <c r="M27" i="18"/>
  <c r="AV95" i="18"/>
  <c r="AV96" i="18" s="1"/>
  <c r="AV97" i="18" s="1"/>
  <c r="AW93" i="18" s="1"/>
  <c r="AS40" i="18"/>
  <c r="AS41" i="18" s="1"/>
  <c r="AS42" i="18" s="1"/>
  <c r="AT38" i="18" s="1"/>
  <c r="AV85" i="18"/>
  <c r="AV86" i="18" s="1"/>
  <c r="AV87" i="18"/>
  <c r="AW83" i="18" s="1"/>
  <c r="AV80" i="18" l="1"/>
  <c r="AV81" i="18" s="1"/>
  <c r="AV82" i="18"/>
  <c r="AW78" i="18" s="1"/>
  <c r="AU70" i="18"/>
  <c r="AU71" i="18" s="1"/>
  <c r="AU72" i="18" s="1"/>
  <c r="AV68" i="18" s="1"/>
  <c r="AW135" i="18"/>
  <c r="AW136" i="18" s="1"/>
  <c r="AW137" i="18" s="1"/>
  <c r="AX133" i="18" s="1"/>
  <c r="AR20" i="18"/>
  <c r="AR21" i="18" s="1"/>
  <c r="AR22" i="18" s="1"/>
  <c r="AS18" i="18" s="1"/>
  <c r="AV130" i="18"/>
  <c r="AV131" i="18" s="1"/>
  <c r="AV132" i="18" s="1"/>
  <c r="AW128" i="18" s="1"/>
  <c r="AW110" i="18"/>
  <c r="AW111" i="18" s="1"/>
  <c r="AW112" i="18" s="1"/>
  <c r="AX108" i="18" s="1"/>
  <c r="AR30" i="18"/>
  <c r="AR31" i="18" s="1"/>
  <c r="AR32" i="18" s="1"/>
  <c r="AS28" i="18" s="1"/>
  <c r="AV115" i="18"/>
  <c r="AV116" i="18" s="1"/>
  <c r="AV117" i="18" s="1"/>
  <c r="AW113" i="18" s="1"/>
  <c r="AW120" i="18"/>
  <c r="AW121" i="18" s="1"/>
  <c r="AW122" i="18" s="1"/>
  <c r="AX118" i="18" s="1"/>
  <c r="AT40" i="18"/>
  <c r="AT41" i="18" s="1"/>
  <c r="AT42" i="18" s="1"/>
  <c r="AU38" i="18" s="1"/>
  <c r="AW85" i="18"/>
  <c r="AW86" i="18" s="1"/>
  <c r="AW87" i="18" s="1"/>
  <c r="AX83" i="18" s="1"/>
  <c r="AW125" i="18"/>
  <c r="AW126" i="18" s="1"/>
  <c r="AW127" i="18" s="1"/>
  <c r="AX123" i="18" s="1"/>
  <c r="AU45" i="18"/>
  <c r="AU46" i="18" s="1"/>
  <c r="AU47" i="18" s="1"/>
  <c r="AV43" i="18" s="1"/>
  <c r="AV60" i="18"/>
  <c r="AV61" i="18" s="1"/>
  <c r="AV62" i="18" s="1"/>
  <c r="AW58" i="18" s="1"/>
  <c r="N23" i="18"/>
  <c r="M13" i="18"/>
  <c r="AV65" i="18"/>
  <c r="AV66" i="18" s="1"/>
  <c r="AV67" i="18" s="1"/>
  <c r="AW63" i="18" s="1"/>
  <c r="AW90" i="18"/>
  <c r="AW91" i="18" s="1"/>
  <c r="AW92" i="18" s="1"/>
  <c r="AX88" i="18" s="1"/>
  <c r="AW140" i="18"/>
  <c r="AW141" i="18" s="1"/>
  <c r="AW142" i="18" s="1"/>
  <c r="AX138" i="18" s="1"/>
  <c r="AU55" i="18"/>
  <c r="AU56" i="18" s="1"/>
  <c r="AU57" i="18" s="1"/>
  <c r="AV53" i="18" s="1"/>
  <c r="AW75" i="18"/>
  <c r="AW76" i="18" s="1"/>
  <c r="AW77" i="18" s="1"/>
  <c r="AX73" i="18" s="1"/>
  <c r="AV105" i="18"/>
  <c r="AV106" i="18" s="1"/>
  <c r="AV107" i="18" s="1"/>
  <c r="AW103" i="18" s="1"/>
  <c r="AW95" i="18"/>
  <c r="AW96" i="18" s="1"/>
  <c r="AW97" i="18" s="1"/>
  <c r="AX93" i="18" s="1"/>
  <c r="AS35" i="18"/>
  <c r="AS36" i="18" s="1"/>
  <c r="AS37" i="18" s="1"/>
  <c r="AT33" i="18" s="1"/>
  <c r="AV50" i="18"/>
  <c r="AV51" i="18" s="1"/>
  <c r="AV52" i="18"/>
  <c r="AW48" i="18" s="1"/>
  <c r="AW100" i="18"/>
  <c r="AW101" i="18" s="1"/>
  <c r="AW102" i="18" s="1"/>
  <c r="AX98" i="18" s="1"/>
  <c r="AX95" i="18" l="1"/>
  <c r="AX96" i="18" s="1"/>
  <c r="AX97" i="18"/>
  <c r="AX140" i="18"/>
  <c r="AX141" i="18" s="1"/>
  <c r="AX142" i="18" s="1"/>
  <c r="AS30" i="18"/>
  <c r="AS31" i="18" s="1"/>
  <c r="AS32" i="18"/>
  <c r="AT28" i="18" s="1"/>
  <c r="AX135" i="18"/>
  <c r="AX136" i="18" s="1"/>
  <c r="AX137" i="18" s="1"/>
  <c r="AW105" i="18"/>
  <c r="AW106" i="18" s="1"/>
  <c r="AW107" i="18"/>
  <c r="AX103" i="18" s="1"/>
  <c r="AX110" i="18"/>
  <c r="AX111" i="18" s="1"/>
  <c r="AX112" i="18" s="1"/>
  <c r="AV70" i="18"/>
  <c r="AV71" i="18" s="1"/>
  <c r="AV72" i="18" s="1"/>
  <c r="AW68" i="18" s="1"/>
  <c r="AX75" i="18"/>
  <c r="AX76" i="18" s="1"/>
  <c r="AX77" i="18" s="1"/>
  <c r="AW60" i="18"/>
  <c r="AW61" i="18" s="1"/>
  <c r="AW62" i="18"/>
  <c r="AX58" i="18" s="1"/>
  <c r="AX120" i="18"/>
  <c r="AX121" i="18" s="1"/>
  <c r="AX122" i="18" s="1"/>
  <c r="AW130" i="18"/>
  <c r="AW131" i="18" s="1"/>
  <c r="AW132" i="18" s="1"/>
  <c r="AX128" i="18" s="1"/>
  <c r="AX100" i="18"/>
  <c r="AX101" i="18" s="1"/>
  <c r="AX102" i="18" s="1"/>
  <c r="AV55" i="18"/>
  <c r="AV56" i="18" s="1"/>
  <c r="AV57" i="18"/>
  <c r="AW53" i="18" s="1"/>
  <c r="AW65" i="18"/>
  <c r="AW66" i="18" s="1"/>
  <c r="AW67" i="18" s="1"/>
  <c r="AX63" i="18" s="1"/>
  <c r="AX85" i="18"/>
  <c r="AX86" i="18" s="1"/>
  <c r="AX87" i="18" s="1"/>
  <c r="AW115" i="18"/>
  <c r="AW116" i="18" s="1"/>
  <c r="AW117" i="18"/>
  <c r="AX113" i="18" s="1"/>
  <c r="AS20" i="18"/>
  <c r="AS21" i="18" s="1"/>
  <c r="AS22" i="18"/>
  <c r="AT18" i="18" s="1"/>
  <c r="AW50" i="18"/>
  <c r="AW51" i="18" s="1"/>
  <c r="AW52" i="18"/>
  <c r="AX48" i="18" s="1"/>
  <c r="AX125" i="18"/>
  <c r="AX126" i="18" s="1"/>
  <c r="AX127" i="18" s="1"/>
  <c r="AU40" i="18"/>
  <c r="AU41" i="18" s="1"/>
  <c r="AU42" i="18" s="1"/>
  <c r="AV38" i="18" s="1"/>
  <c r="AX90" i="18"/>
  <c r="AX91" i="18" s="1"/>
  <c r="AX92" i="18" s="1"/>
  <c r="AV45" i="18"/>
  <c r="AV46" i="18" s="1"/>
  <c r="AV47" i="18"/>
  <c r="AW43" i="18" s="1"/>
  <c r="AW80" i="18"/>
  <c r="AW81" i="18" s="1"/>
  <c r="AW82" i="18"/>
  <c r="AX78" i="18" s="1"/>
  <c r="AT35" i="18"/>
  <c r="AT36" i="18" s="1"/>
  <c r="AT37" i="18"/>
  <c r="AU33" i="18" s="1"/>
  <c r="N25" i="18"/>
  <c r="N9" i="18"/>
  <c r="AW70" i="18" l="1"/>
  <c r="AW71" i="18" s="1"/>
  <c r="AW72" i="18" s="1"/>
  <c r="AX68" i="18" s="1"/>
  <c r="AU35" i="18"/>
  <c r="AU36" i="18" s="1"/>
  <c r="AU37" i="18" s="1"/>
  <c r="AV33" i="18" s="1"/>
  <c r="AW45" i="18"/>
  <c r="AW46" i="18" s="1"/>
  <c r="AW47" i="18"/>
  <c r="AX43" i="18" s="1"/>
  <c r="AV40" i="18"/>
  <c r="AV41" i="18" s="1"/>
  <c r="AV42" i="18" s="1"/>
  <c r="AW38" i="18" s="1"/>
  <c r="AX50" i="18"/>
  <c r="AX51" i="18" s="1"/>
  <c r="AX52" i="18" s="1"/>
  <c r="AX115" i="18"/>
  <c r="AX116" i="18" s="1"/>
  <c r="AX117" i="18" s="1"/>
  <c r="AX65" i="18"/>
  <c r="AX66" i="18" s="1"/>
  <c r="AX67" i="18" s="1"/>
  <c r="AX80" i="18"/>
  <c r="AX81" i="18" s="1"/>
  <c r="AX82" i="18" s="1"/>
  <c r="AT20" i="18"/>
  <c r="AT21" i="18" s="1"/>
  <c r="AT22" i="18" s="1"/>
  <c r="AU18" i="18" s="1"/>
  <c r="AW55" i="18"/>
  <c r="AW56" i="18" s="1"/>
  <c r="AW57" i="18" s="1"/>
  <c r="AX53" i="18" s="1"/>
  <c r="AX130" i="18"/>
  <c r="AX131" i="18" s="1"/>
  <c r="AX132" i="18" s="1"/>
  <c r="AX60" i="18"/>
  <c r="AX61" i="18" s="1"/>
  <c r="AX62" i="18" s="1"/>
  <c r="AX105" i="18"/>
  <c r="AX106" i="18" s="1"/>
  <c r="AX107" i="18" s="1"/>
  <c r="AT30" i="18"/>
  <c r="AT31" i="18" s="1"/>
  <c r="AT32" i="18" s="1"/>
  <c r="AU28" i="18" s="1"/>
  <c r="N11" i="18"/>
  <c r="N26" i="18"/>
  <c r="AV35" i="18" l="1"/>
  <c r="AV36" i="18" s="1"/>
  <c r="AV37" i="18"/>
  <c r="AW33" i="18" s="1"/>
  <c r="AW40" i="18"/>
  <c r="AW41" i="18" s="1"/>
  <c r="AW42" i="18" s="1"/>
  <c r="AX38" i="18" s="1"/>
  <c r="AU20" i="18"/>
  <c r="AU21" i="18" s="1"/>
  <c r="AU22" i="18" s="1"/>
  <c r="AV18" i="18" s="1"/>
  <c r="AX45" i="18"/>
  <c r="AX46" i="18" s="1"/>
  <c r="AX47" i="18" s="1"/>
  <c r="AU30" i="18"/>
  <c r="AU31" i="18" s="1"/>
  <c r="AU32" i="18" s="1"/>
  <c r="AV28" i="18" s="1"/>
  <c r="AX55" i="18"/>
  <c r="AX56" i="18" s="1"/>
  <c r="AX57" i="18" s="1"/>
  <c r="N12" i="18"/>
  <c r="N27" i="18"/>
  <c r="AX70" i="18"/>
  <c r="AX71" i="18" s="1"/>
  <c r="AX72" i="18" s="1"/>
  <c r="N15" i="4"/>
  <c r="B4" i="18"/>
  <c r="AV30" i="18" l="1"/>
  <c r="AV31" i="18" s="1"/>
  <c r="AV32" i="18"/>
  <c r="AW28" i="18" s="1"/>
  <c r="AX40" i="18"/>
  <c r="AX41" i="18" s="1"/>
  <c r="AX42" i="18" s="1"/>
  <c r="AV20" i="18"/>
  <c r="AV21" i="18" s="1"/>
  <c r="AV22" i="18" s="1"/>
  <c r="AW18" i="18" s="1"/>
  <c r="N13" i="18"/>
  <c r="C23" i="8" s="1"/>
  <c r="O23" i="18"/>
  <c r="AW35" i="18"/>
  <c r="AW36" i="18" s="1"/>
  <c r="AW37" i="18" s="1"/>
  <c r="AX33" i="18" s="1"/>
  <c r="O15" i="4"/>
  <c r="N16" i="4"/>
  <c r="O16" i="4" s="1"/>
  <c r="B5" i="18"/>
  <c r="C5" i="9" s="1"/>
  <c r="AW20" i="18" l="1"/>
  <c r="AW21" i="18" s="1"/>
  <c r="AW22" i="18" s="1"/>
  <c r="AX18" i="18" s="1"/>
  <c r="AX35" i="18"/>
  <c r="AX36" i="18" s="1"/>
  <c r="AX37" i="18" s="1"/>
  <c r="O9" i="18"/>
  <c r="O25" i="18"/>
  <c r="C42" i="8"/>
  <c r="AW30" i="18"/>
  <c r="AW31" i="18" s="1"/>
  <c r="AW32" i="18" s="1"/>
  <c r="AX28" i="18" s="1"/>
  <c r="AX30" i="18" l="1"/>
  <c r="AX31" i="18" s="1"/>
  <c r="AX32" i="18" s="1"/>
  <c r="O11" i="18"/>
  <c r="P15" i="4" s="1"/>
  <c r="O26" i="18"/>
  <c r="AX20" i="18"/>
  <c r="AX21" i="18" s="1"/>
  <c r="AX22" i="18" s="1"/>
  <c r="O12" i="18" l="1"/>
  <c r="P16" i="4" s="1"/>
  <c r="P19" i="4" s="1"/>
  <c r="O27" i="18"/>
  <c r="O13" i="18" l="1"/>
  <c r="P23" i="18"/>
  <c r="P9" i="18" l="1"/>
  <c r="P25" i="18"/>
  <c r="P11" i="18" l="1"/>
  <c r="Q15" i="4" s="1"/>
  <c r="P26" i="18"/>
  <c r="P12" i="18" l="1"/>
  <c r="Q16" i="4" s="1"/>
  <c r="Q19" i="4" s="1"/>
  <c r="P27" i="18"/>
  <c r="Q23" i="18" l="1"/>
  <c r="P13" i="18"/>
  <c r="Q25" i="18" l="1"/>
  <c r="Q9" i="18"/>
  <c r="Q11" i="18" l="1"/>
  <c r="R15" i="4" s="1"/>
  <c r="Q26" i="18"/>
  <c r="Q12" i="18" l="1"/>
  <c r="R16" i="4" s="1"/>
  <c r="R19" i="4" s="1"/>
  <c r="Q27" i="18"/>
  <c r="R23" i="18" l="1"/>
  <c r="Q13" i="18"/>
  <c r="R25" i="18" l="1"/>
  <c r="R9" i="18"/>
  <c r="R11" i="18" l="1"/>
  <c r="S15" i="4" s="1"/>
  <c r="R26" i="18"/>
  <c r="R12" i="18" l="1"/>
  <c r="S16" i="4" s="1"/>
  <c r="S19" i="4" s="1"/>
  <c r="R27" i="18"/>
  <c r="S23" i="18" l="1"/>
  <c r="R13" i="18"/>
  <c r="S25" i="18" l="1"/>
  <c r="S9" i="18"/>
  <c r="S11" i="18" l="1"/>
  <c r="T15" i="4" s="1"/>
  <c r="S26" i="18"/>
  <c r="S12" i="18" l="1"/>
  <c r="T16" i="4" s="1"/>
  <c r="T19" i="4" s="1"/>
  <c r="S27" i="18"/>
  <c r="T23" i="18" l="1"/>
  <c r="S13" i="18"/>
  <c r="T25" i="18" l="1"/>
  <c r="T9" i="18"/>
  <c r="T11" i="18" l="1"/>
  <c r="U15" i="4" s="1"/>
  <c r="T26" i="18"/>
  <c r="T12" i="18" l="1"/>
  <c r="U16" i="4" s="1"/>
  <c r="U19" i="4" s="1"/>
  <c r="T27" i="18"/>
  <c r="U23" i="18" l="1"/>
  <c r="T13" i="18"/>
  <c r="U25" i="18" l="1"/>
  <c r="U9" i="18"/>
  <c r="U11" i="18" l="1"/>
  <c r="V15" i="4" s="1"/>
  <c r="U26" i="18"/>
  <c r="U12" i="18" l="1"/>
  <c r="V16" i="4" s="1"/>
  <c r="V19" i="4" s="1"/>
  <c r="U27" i="18"/>
  <c r="V23" i="18" l="1"/>
  <c r="U13" i="18"/>
  <c r="V25" i="18" l="1"/>
  <c r="V9" i="18"/>
  <c r="V11" i="18" l="1"/>
  <c r="W15" i="4" s="1"/>
  <c r="V26" i="18"/>
  <c r="V12" i="18" l="1"/>
  <c r="W16" i="4" s="1"/>
  <c r="W19" i="4" s="1"/>
  <c r="V27" i="18"/>
  <c r="V13" i="18" l="1"/>
  <c r="W23" i="18"/>
  <c r="W25" i="18" l="1"/>
  <c r="W9" i="18"/>
  <c r="W11" i="18" l="1"/>
  <c r="X15" i="4" s="1"/>
  <c r="W26" i="18"/>
  <c r="W27" i="18" l="1"/>
  <c r="W12" i="18"/>
  <c r="X16" i="4" s="1"/>
  <c r="X19" i="4" s="1"/>
  <c r="W13" i="18" l="1"/>
  <c r="X23" i="18"/>
  <c r="X25" i="18" l="1"/>
  <c r="X9" i="18"/>
  <c r="X11" i="18" l="1"/>
  <c r="Y15" i="4" s="1"/>
  <c r="X26" i="18"/>
  <c r="X12" i="18" l="1"/>
  <c r="Y16" i="4" s="1"/>
  <c r="Y19" i="4" s="1"/>
  <c r="X27" i="18"/>
  <c r="Y23" i="18" l="1"/>
  <c r="X13" i="18"/>
  <c r="Y25" i="18" l="1"/>
  <c r="Y9" i="18"/>
  <c r="Y11" i="18" l="1"/>
  <c r="Z15" i="4" s="1"/>
  <c r="Y26" i="18"/>
  <c r="Y12" i="18" l="1"/>
  <c r="Z16" i="4" s="1"/>
  <c r="Z19" i="4" s="1"/>
  <c r="Y27" i="18"/>
  <c r="Z23" i="18" l="1"/>
  <c r="Y13" i="18"/>
  <c r="Z25" i="18" l="1"/>
  <c r="Z9" i="18"/>
  <c r="Z11" i="18" l="1"/>
  <c r="Z26" i="18"/>
  <c r="Z12" i="18" l="1"/>
  <c r="Z27" i="18"/>
  <c r="AA15" i="4"/>
  <c r="C4" i="18"/>
  <c r="Z13" i="18" l="1"/>
  <c r="D23" i="8" s="1"/>
  <c r="AA23" i="18"/>
  <c r="AB15" i="4"/>
  <c r="AA19" i="4"/>
  <c r="AA16" i="4"/>
  <c r="AB16" i="4" s="1"/>
  <c r="C5" i="18"/>
  <c r="D5" i="9" s="1"/>
  <c r="AA25" i="18" l="1"/>
  <c r="AA9" i="18"/>
  <c r="D42" i="8"/>
  <c r="AB19" i="4"/>
  <c r="D54" i="8" l="1"/>
  <c r="D43" i="8"/>
  <c r="AA11" i="18"/>
  <c r="AA26" i="18"/>
  <c r="D44" i="8" l="1"/>
  <c r="D45" i="8" s="1"/>
  <c r="D55" i="8"/>
  <c r="AA12" i="18"/>
  <c r="AA27" i="18"/>
  <c r="D46" i="8" l="1"/>
  <c r="D47" i="8" s="1"/>
  <c r="AC23" i="4" s="1"/>
  <c r="D57" i="8"/>
  <c r="D3" i="9"/>
  <c r="AB23" i="18"/>
  <c r="AA13" i="18"/>
  <c r="D56" i="8"/>
  <c r="D20" i="8"/>
  <c r="D28" i="8" l="1"/>
  <c r="D59" i="8"/>
  <c r="D24" i="8"/>
  <c r="D7" i="9"/>
  <c r="D8" i="9"/>
  <c r="D13" i="9" s="1"/>
  <c r="AB9" i="18"/>
  <c r="AB25" i="18"/>
  <c r="D58" i="8"/>
  <c r="AB26" i="18" l="1"/>
  <c r="AB11" i="18"/>
  <c r="AB12" i="18" l="1"/>
  <c r="AB27" i="18"/>
  <c r="AC23" i="18" l="1"/>
  <c r="AB13" i="18"/>
  <c r="AC9" i="18" l="1"/>
  <c r="AC25" i="18"/>
  <c r="AC11" i="18" l="1"/>
  <c r="AC26" i="18"/>
  <c r="AC27" i="18" l="1"/>
  <c r="AC12" i="18"/>
  <c r="AD23" i="18" l="1"/>
  <c r="AC13" i="18"/>
  <c r="AD25" i="18" l="1"/>
  <c r="AD9" i="18"/>
  <c r="AD26" i="18" l="1"/>
  <c r="AD11" i="18"/>
  <c r="AD27" i="18" l="1"/>
  <c r="AD12" i="18"/>
  <c r="AD13" i="18" l="1"/>
  <c r="AE23" i="18"/>
  <c r="AE9" i="18" l="1"/>
  <c r="AE25" i="18"/>
  <c r="AE26" i="18" l="1"/>
  <c r="AE11" i="18"/>
  <c r="AE12" i="18" l="1"/>
  <c r="AE27" i="18"/>
  <c r="AF23" i="18" l="1"/>
  <c r="AE13" i="18"/>
  <c r="AF9" i="18" l="1"/>
  <c r="AF25" i="18"/>
  <c r="AF11" i="18" l="1"/>
  <c r="AF26" i="18"/>
  <c r="AF27" i="18" l="1"/>
  <c r="AF12" i="18"/>
  <c r="AG23" i="18" l="1"/>
  <c r="AF13" i="18"/>
  <c r="AG25" i="18" l="1"/>
  <c r="AG9" i="18"/>
  <c r="AG26" i="18" l="1"/>
  <c r="AG11" i="18"/>
  <c r="AG27" i="18" l="1"/>
  <c r="AG12" i="18"/>
  <c r="AG13" i="18" l="1"/>
  <c r="AH23" i="18"/>
  <c r="AH9" i="18" l="1"/>
  <c r="AH25" i="18"/>
  <c r="AH26" i="18" l="1"/>
  <c r="AH11" i="18"/>
  <c r="AH12" i="18" l="1"/>
  <c r="AH27" i="18"/>
  <c r="AI23" i="18" l="1"/>
  <c r="AH13" i="18"/>
  <c r="AI9" i="18" l="1"/>
  <c r="AI25" i="18"/>
  <c r="AI26" i="18" l="1"/>
  <c r="AI11" i="18"/>
  <c r="AI27" i="18" l="1"/>
  <c r="AI12" i="18"/>
  <c r="AJ23" i="18" l="1"/>
  <c r="AI13" i="18"/>
  <c r="AJ9" i="18" l="1"/>
  <c r="AJ25" i="18"/>
  <c r="AJ26" i="18" l="1"/>
  <c r="AJ11" i="18"/>
  <c r="AJ27" i="18" l="1"/>
  <c r="AJ12" i="18"/>
  <c r="AK23" i="18" l="1"/>
  <c r="AJ13" i="18"/>
  <c r="AK9" i="18" l="1"/>
  <c r="AK25" i="18"/>
  <c r="AK26" i="18" l="1"/>
  <c r="AK11" i="18"/>
  <c r="AK27" i="18" l="1"/>
  <c r="AK12" i="18"/>
  <c r="AL23" i="18" l="1"/>
  <c r="AK13" i="18"/>
  <c r="AL9" i="18" l="1"/>
  <c r="AL25" i="18"/>
  <c r="AL26" i="18" l="1"/>
  <c r="AL11" i="18"/>
  <c r="D4" i="18" s="1"/>
  <c r="AC15" i="4" s="1"/>
  <c r="E42" i="8" s="1"/>
  <c r="E54" i="8" l="1"/>
  <c r="E43" i="8"/>
  <c r="AL12" i="18"/>
  <c r="D5" i="18" s="1"/>
  <c r="AL27" i="18"/>
  <c r="AM23" i="18" l="1"/>
  <c r="AL13" i="18"/>
  <c r="E23" i="8" s="1"/>
  <c r="E44" i="8"/>
  <c r="E55" i="8"/>
  <c r="AC16" i="4"/>
  <c r="E5" i="9"/>
  <c r="E56" i="8" l="1"/>
  <c r="E20" i="8"/>
  <c r="E45" i="8"/>
  <c r="AM25" i="18"/>
  <c r="AM9" i="18"/>
  <c r="E3" i="9" l="1"/>
  <c r="E46" i="8"/>
  <c r="E47" i="8" s="1"/>
  <c r="E57" i="8"/>
  <c r="AM26" i="18"/>
  <c r="AM11" i="18"/>
  <c r="E24" i="8"/>
  <c r="E59" i="8" l="1"/>
  <c r="E28" i="8"/>
  <c r="AD23" i="4"/>
  <c r="E58" i="8"/>
  <c r="AM27" i="18"/>
  <c r="AM12" i="18"/>
  <c r="E8" i="9"/>
  <c r="E13" i="9" s="1"/>
  <c r="E7" i="9"/>
  <c r="AN23" i="18" l="1"/>
  <c r="AM13" i="18"/>
  <c r="AN25" i="18" l="1"/>
  <c r="AN9" i="18"/>
  <c r="AN11" i="18" l="1"/>
  <c r="AN26" i="18"/>
  <c r="AN27" i="18" l="1"/>
  <c r="AN12" i="18"/>
  <c r="AN13" i="18" l="1"/>
  <c r="AO23" i="18"/>
  <c r="AO9" i="18" l="1"/>
  <c r="AO25" i="18"/>
  <c r="AO26" i="18" l="1"/>
  <c r="AO11" i="18"/>
  <c r="AO12" i="18" l="1"/>
  <c r="AO27" i="18"/>
  <c r="AP23" i="18" l="1"/>
  <c r="AO13" i="18"/>
  <c r="AP9" i="18" l="1"/>
  <c r="AP25" i="18"/>
  <c r="AP11" i="18" l="1"/>
  <c r="AP26" i="18"/>
  <c r="AP27" i="18" l="1"/>
  <c r="AP12" i="18"/>
  <c r="AQ23" i="18" l="1"/>
  <c r="AP13" i="18"/>
  <c r="AQ25" i="18" l="1"/>
  <c r="AQ9" i="18"/>
  <c r="AQ26" i="18" l="1"/>
  <c r="AQ11" i="18"/>
  <c r="AQ27" i="18" l="1"/>
  <c r="AQ12" i="18"/>
  <c r="AQ13" i="18" l="1"/>
  <c r="AR23" i="18"/>
  <c r="AR9" i="18" l="1"/>
  <c r="AR25" i="18"/>
  <c r="AR26" i="18" l="1"/>
  <c r="AR11" i="18"/>
  <c r="AR12" i="18" l="1"/>
  <c r="AR27" i="18"/>
  <c r="AS23" i="18" l="1"/>
  <c r="AR13" i="18"/>
  <c r="AS9" i="18" l="1"/>
  <c r="AS25" i="18"/>
  <c r="AS11" i="18" l="1"/>
  <c r="AS26" i="18"/>
  <c r="AS27" i="18" l="1"/>
  <c r="AS12" i="18"/>
  <c r="AT23" i="18" l="1"/>
  <c r="AS13" i="18"/>
  <c r="AT25" i="18" l="1"/>
  <c r="AT9" i="18"/>
  <c r="AT26" i="18" l="1"/>
  <c r="AT11" i="18"/>
  <c r="AT27" i="18" l="1"/>
  <c r="AT12" i="18"/>
  <c r="AT13" i="18" l="1"/>
  <c r="AU23" i="18"/>
  <c r="AU9" i="18" l="1"/>
  <c r="AU25" i="18"/>
  <c r="AU26" i="18" l="1"/>
  <c r="AU11" i="18"/>
  <c r="AU12" i="18" l="1"/>
  <c r="AU27" i="18"/>
  <c r="AV23" i="18" l="1"/>
  <c r="AU13" i="18"/>
  <c r="AV9" i="18" l="1"/>
  <c r="AV25" i="18"/>
  <c r="AV11" i="18" l="1"/>
  <c r="AV26" i="18"/>
  <c r="AV27" i="18" l="1"/>
  <c r="AV12" i="18"/>
  <c r="AW23" i="18" l="1"/>
  <c r="AV13" i="18"/>
  <c r="AW9" i="18" l="1"/>
  <c r="AW25" i="18"/>
  <c r="AW26" i="18" l="1"/>
  <c r="AW11" i="18"/>
  <c r="AW27" i="18" l="1"/>
  <c r="AW12" i="18"/>
  <c r="AX23" i="18" l="1"/>
  <c r="AW13" i="18"/>
  <c r="AX9" i="18" l="1"/>
  <c r="AX25" i="18"/>
  <c r="AX26" i="18" l="1"/>
  <c r="AX11" i="18"/>
  <c r="E4" i="18" s="1"/>
  <c r="AD15" i="4" s="1"/>
  <c r="F42" i="8" s="1"/>
  <c r="F54" i="8" l="1"/>
  <c r="F43" i="8"/>
  <c r="AX12" i="18"/>
  <c r="E5" i="18" s="1"/>
  <c r="AX27" i="18"/>
  <c r="AX13" i="18" s="1"/>
  <c r="F23" i="8" s="1"/>
  <c r="F55" i="8" l="1"/>
  <c r="F44" i="8"/>
  <c r="AD16" i="4"/>
  <c r="F5" i="9"/>
  <c r="F20" i="8" l="1"/>
  <c r="F24" i="8" s="1"/>
  <c r="F56" i="8"/>
  <c r="F45" i="8"/>
  <c r="F57" i="8" l="1"/>
  <c r="F46" i="8"/>
  <c r="F3" i="9"/>
  <c r="F8" i="9" l="1"/>
  <c r="F13" i="9" s="1"/>
  <c r="F7" i="9"/>
  <c r="F58" i="8"/>
  <c r="F47" i="8"/>
  <c r="F28" i="8" l="1"/>
  <c r="F59" i="8"/>
  <c r="B17" i="9" l="1"/>
  <c r="I44" i="1"/>
  <c r="N48" i="1"/>
  <c r="I47" i="1"/>
  <c r="J61" i="6"/>
  <c r="J46" i="6"/>
  <c r="J57" i="6"/>
  <c r="I4" i="1"/>
  <c r="J51" i="6"/>
  <c r="N10" i="1"/>
  <c r="N44" i="1" s="1"/>
  <c r="J47" i="6"/>
  <c r="J52" i="6"/>
  <c r="N14" i="1"/>
  <c r="I48" i="1"/>
  <c r="I46" i="1"/>
  <c r="J54" i="6"/>
  <c r="J58" i="6"/>
  <c r="J62" i="6"/>
  <c r="N11" i="1"/>
  <c r="N45" i="1" s="1"/>
  <c r="I45" i="1"/>
  <c r="I40" i="1"/>
  <c r="J43" i="6"/>
  <c r="J44" i="6"/>
  <c r="J55" i="6"/>
  <c r="I41" i="1"/>
  <c r="J70" i="6"/>
  <c r="J59" i="6"/>
  <c r="I43" i="1"/>
  <c r="N9" i="1"/>
  <c r="N43" i="1" s="1"/>
  <c r="I42" i="1"/>
  <c r="N5" i="1"/>
  <c r="N39" i="1" s="1"/>
  <c r="J56" i="6"/>
  <c r="J42" i="6"/>
  <c r="J69" i="6"/>
  <c r="N8" i="1"/>
  <c r="N42" i="1" s="1"/>
  <c r="J53" i="6"/>
  <c r="J48" i="6"/>
  <c r="N6" i="1"/>
  <c r="N40" i="1" s="1"/>
  <c r="J67" i="6"/>
  <c r="J68" i="6"/>
  <c r="N7" i="1"/>
  <c r="N41" i="1" s="1"/>
  <c r="J45" i="6"/>
  <c r="N13" i="1"/>
  <c r="N47" i="1" s="1"/>
  <c r="J50" i="6"/>
  <c r="N12" i="1"/>
  <c r="N46" i="1"/>
  <c r="J60" i="6"/>
  <c r="J66" i="6"/>
  <c r="J64" i="6"/>
  <c r="J49" i="6"/>
  <c r="J41" i="6"/>
  <c r="J63" i="6"/>
  <c r="J65" i="6"/>
  <c r="I39" i="1"/>
  <c r="J80" i="6" l="1"/>
  <c r="O80" i="6" s="1"/>
  <c r="O46" i="6"/>
  <c r="J95" i="6"/>
  <c r="O95" i="6" s="1"/>
  <c r="O61" i="6"/>
  <c r="J87" i="6"/>
  <c r="O87" i="6" s="1"/>
  <c r="O53" i="6"/>
  <c r="J89" i="6"/>
  <c r="O89" i="6" s="1"/>
  <c r="O55" i="6"/>
  <c r="J102" i="6"/>
  <c r="O102" i="6" s="1"/>
  <c r="O68" i="6"/>
  <c r="J96" i="6"/>
  <c r="O96" i="6" s="1"/>
  <c r="O62" i="6"/>
  <c r="J76" i="6"/>
  <c r="O76" i="6" s="1"/>
  <c r="O42" i="6"/>
  <c r="J82" i="6"/>
  <c r="O82" i="6" s="1"/>
  <c r="O48" i="6"/>
  <c r="J101" i="6"/>
  <c r="O101" i="6" s="1"/>
  <c r="O67" i="6"/>
  <c r="J90" i="6"/>
  <c r="O90" i="6" s="1"/>
  <c r="O56" i="6"/>
  <c r="J75" i="6"/>
  <c r="O75" i="6" s="1"/>
  <c r="O41" i="6"/>
  <c r="J88" i="6"/>
  <c r="O88" i="6" s="1"/>
  <c r="O54" i="6"/>
  <c r="J85" i="6"/>
  <c r="O85" i="6" s="1"/>
  <c r="O51" i="6"/>
  <c r="J99" i="6"/>
  <c r="O99" i="6" s="1"/>
  <c r="O65" i="6"/>
  <c r="J103" i="6"/>
  <c r="O103" i="6" s="1"/>
  <c r="O69" i="6"/>
  <c r="J94" i="6"/>
  <c r="O94" i="6" s="1"/>
  <c r="O60" i="6"/>
  <c r="J77" i="6"/>
  <c r="O77" i="6" s="1"/>
  <c r="O43" i="6"/>
  <c r="J83" i="6"/>
  <c r="O83" i="6" s="1"/>
  <c r="O49" i="6"/>
  <c r="J100" i="6"/>
  <c r="O100" i="6" s="1"/>
  <c r="O66" i="6"/>
  <c r="J86" i="6"/>
  <c r="O86" i="6" s="1"/>
  <c r="O52" i="6"/>
  <c r="J78" i="6"/>
  <c r="O78" i="6" s="1"/>
  <c r="O44" i="6"/>
  <c r="J97" i="6"/>
  <c r="O97" i="6" s="1"/>
  <c r="O63" i="6"/>
  <c r="J92" i="6"/>
  <c r="O92" i="6" s="1"/>
  <c r="O58" i="6"/>
  <c r="J93" i="6"/>
  <c r="O93" i="6" s="1"/>
  <c r="O59" i="6"/>
  <c r="J81" i="6"/>
  <c r="O81" i="6" s="1"/>
  <c r="O47" i="6"/>
  <c r="J91" i="6"/>
  <c r="O91" i="6" s="1"/>
  <c r="O57" i="6"/>
  <c r="J98" i="6"/>
  <c r="O98" i="6" s="1"/>
  <c r="O64" i="6"/>
  <c r="J84" i="6"/>
  <c r="O84" i="6" s="1"/>
  <c r="O50" i="6"/>
  <c r="J79" i="6"/>
  <c r="O79" i="6" s="1"/>
  <c r="O45" i="6"/>
  <c r="J104" i="6"/>
  <c r="O104" i="6" s="1"/>
  <c r="O70" i="6"/>
  <c r="I70" i="1"/>
  <c r="I4" i="7" s="1"/>
  <c r="N4" i="1"/>
  <c r="C76" i="3" s="1"/>
  <c r="J106" i="6"/>
  <c r="J105" i="6"/>
  <c r="J112" i="6" s="1"/>
  <c r="K113" i="6" s="1"/>
  <c r="I69" i="1"/>
  <c r="K114" i="6" l="1"/>
  <c r="K8" i="4" s="1"/>
  <c r="O113" i="6"/>
  <c r="J109" i="6"/>
  <c r="J108" i="6"/>
  <c r="O106" i="6"/>
  <c r="J110" i="6"/>
  <c r="O110" i="6" s="1"/>
  <c r="C69" i="3"/>
  <c r="J115" i="6"/>
  <c r="K115" i="6" s="1"/>
  <c r="L115" i="6" s="1"/>
  <c r="M115" i="6" s="1"/>
  <c r="N115" i="6" s="1"/>
  <c r="O115" i="6" s="1"/>
  <c r="C19" i="8" s="1"/>
  <c r="O105" i="6"/>
  <c r="N70" i="1"/>
  <c r="C41" i="3" s="1"/>
  <c r="C72" i="3"/>
  <c r="C70" i="3"/>
  <c r="C71" i="3"/>
  <c r="C73" i="3" s="1"/>
  <c r="C74" i="3" s="1"/>
  <c r="J111" i="6"/>
  <c r="I73" i="1"/>
  <c r="I74" i="1"/>
  <c r="I71" i="1"/>
  <c r="N71" i="1" s="1"/>
  <c r="C6" i="8" s="1"/>
  <c r="N69" i="1"/>
  <c r="I72" i="1"/>
  <c r="I10" i="7"/>
  <c r="I6" i="7"/>
  <c r="K13" i="4" s="1"/>
  <c r="O13" i="4" s="1"/>
  <c r="N4" i="7"/>
  <c r="N6" i="7" s="1"/>
  <c r="I5" i="7" l="1"/>
  <c r="N5" i="7" s="1"/>
  <c r="O108" i="6"/>
  <c r="J14" i="4"/>
  <c r="O14" i="4" s="1"/>
  <c r="O109" i="6"/>
  <c r="J114" i="6"/>
  <c r="O111" i="6"/>
  <c r="C64" i="3"/>
  <c r="O112" i="6"/>
  <c r="C37" i="8"/>
  <c r="I75" i="1"/>
  <c r="I77" i="1" s="1"/>
  <c r="J5" i="4" s="1"/>
  <c r="I11" i="7"/>
  <c r="N11" i="7" s="1"/>
  <c r="I12" i="7"/>
  <c r="N10" i="7"/>
  <c r="N12" i="7" s="1"/>
  <c r="C40" i="3"/>
  <c r="N72" i="1"/>
  <c r="N74" i="1"/>
  <c r="N73" i="1"/>
  <c r="N75" i="1" s="1"/>
  <c r="C30" i="3"/>
  <c r="C39" i="3"/>
  <c r="C36" i="8"/>
  <c r="I78" i="1"/>
  <c r="J76" i="1"/>
  <c r="B57" i="3"/>
  <c r="C77" i="3"/>
  <c r="J8" i="4" l="1"/>
  <c r="O114" i="6"/>
  <c r="O8" i="4" s="1"/>
  <c r="C54" i="3"/>
  <c r="C66" i="3" s="1"/>
  <c r="C52" i="3"/>
  <c r="J78" i="1"/>
  <c r="K78" i="1" s="1"/>
  <c r="L78" i="1" s="1"/>
  <c r="M78" i="1" s="1"/>
  <c r="N78" i="1" s="1"/>
  <c r="C5" i="8" s="1"/>
  <c r="J77" i="1"/>
  <c r="K5" i="4" s="1"/>
  <c r="N76" i="1"/>
  <c r="N77" i="1" s="1"/>
  <c r="O5" i="4" s="1"/>
  <c r="C29" i="3"/>
  <c r="C21" i="8"/>
  <c r="AB17" i="4"/>
  <c r="Q17" i="4" s="1"/>
  <c r="C53" i="8"/>
  <c r="C51" i="8"/>
  <c r="C52" i="8"/>
  <c r="C55" i="8"/>
  <c r="C59" i="8"/>
  <c r="C58" i="8"/>
  <c r="C57" i="8"/>
  <c r="C56" i="8"/>
  <c r="C49" i="8"/>
  <c r="C50" i="8"/>
  <c r="C54" i="8"/>
  <c r="C34" i="3" l="1"/>
  <c r="C36" i="3"/>
  <c r="C65" i="3" s="1"/>
  <c r="C67" i="3" s="1"/>
  <c r="C40" i="8"/>
  <c r="C11" i="4"/>
  <c r="C53" i="3"/>
  <c r="C60" i="3" s="1"/>
  <c r="D11" i="4" l="1"/>
  <c r="E11" i="4" s="1"/>
  <c r="F11" i="4" s="1"/>
  <c r="G11" i="4" s="1"/>
  <c r="H11" i="4" s="1"/>
  <c r="I11" i="4" s="1"/>
  <c r="J11" i="4" s="1"/>
  <c r="K11" i="4" s="1"/>
  <c r="L11" i="4" s="1"/>
  <c r="M11" i="4" s="1"/>
  <c r="N11" i="4" s="1"/>
  <c r="C39" i="8"/>
  <c r="C43" i="8" s="1"/>
  <c r="C35" i="3"/>
  <c r="C59" i="3" s="1"/>
  <c r="C62" i="3" s="1"/>
  <c r="H10" i="4"/>
  <c r="C10" i="4"/>
  <c r="C19" i="4" s="1"/>
  <c r="I10" i="4" l="1"/>
  <c r="H19" i="4"/>
  <c r="C44" i="8"/>
  <c r="C20" i="8" s="1"/>
  <c r="D10" i="4"/>
  <c r="C78" i="3"/>
  <c r="B24" i="4" s="1"/>
  <c r="C68" i="3"/>
  <c r="C75" i="3" s="1"/>
  <c r="O11" i="4"/>
  <c r="E10" i="4" l="1"/>
  <c r="D19" i="4"/>
  <c r="AB18" i="4"/>
  <c r="C24" i="8"/>
  <c r="J10" i="4"/>
  <c r="I19" i="4"/>
  <c r="C4" i="4"/>
  <c r="B4" i="8"/>
  <c r="B7" i="8" s="1"/>
  <c r="B15" i="8" s="1"/>
  <c r="B32" i="8" s="1"/>
  <c r="Q18" i="4"/>
  <c r="AB25" i="4"/>
  <c r="D6" i="8" s="1"/>
  <c r="C45" i="8"/>
  <c r="K10" i="4" l="1"/>
  <c r="J19" i="4"/>
  <c r="F10" i="4"/>
  <c r="E19" i="4"/>
  <c r="AC18" i="4"/>
  <c r="C46" i="8"/>
  <c r="C29" i="8" s="1"/>
  <c r="D29" i="8" s="1"/>
  <c r="E29" i="8" s="1"/>
  <c r="F29" i="8" s="1"/>
  <c r="C3" i="9"/>
  <c r="O4" i="4"/>
  <c r="O6" i="4" s="1"/>
  <c r="C6" i="4"/>
  <c r="C20" i="4" s="1"/>
  <c r="C24" i="4" s="1"/>
  <c r="D4" i="4" s="1"/>
  <c r="D6" i="4" s="1"/>
  <c r="D20" i="4" s="1"/>
  <c r="D24" i="4" s="1"/>
  <c r="E4" i="4" s="1"/>
  <c r="E6" i="4" s="1"/>
  <c r="E20" i="4" s="1"/>
  <c r="E24" i="4" s="1"/>
  <c r="F4" i="4" s="1"/>
  <c r="F6" i="4" s="1"/>
  <c r="AC25" i="4" l="1"/>
  <c r="E6" i="8" s="1"/>
  <c r="AC19" i="4"/>
  <c r="G10" i="4"/>
  <c r="G19" i="4" s="1"/>
  <c r="F19" i="4"/>
  <c r="F20" i="4" s="1"/>
  <c r="F24" i="4" s="1"/>
  <c r="G4" i="4" s="1"/>
  <c r="G6" i="4" s="1"/>
  <c r="G20" i="4" s="1"/>
  <c r="G24" i="4" s="1"/>
  <c r="H4" i="4" s="1"/>
  <c r="H6" i="4" s="1"/>
  <c r="H20" i="4" s="1"/>
  <c r="H24" i="4" s="1"/>
  <c r="I4" i="4" s="1"/>
  <c r="I6" i="4" s="1"/>
  <c r="I20" i="4" s="1"/>
  <c r="I24" i="4" s="1"/>
  <c r="J4" i="4" s="1"/>
  <c r="J6" i="4" s="1"/>
  <c r="J20" i="4" s="1"/>
  <c r="J24" i="4" s="1"/>
  <c r="K4" i="4" s="1"/>
  <c r="K6" i="4" s="1"/>
  <c r="K20" i="4" s="1"/>
  <c r="K24" i="4" s="1"/>
  <c r="L4" i="4" s="1"/>
  <c r="L6" i="4" s="1"/>
  <c r="K19" i="4"/>
  <c r="L10" i="4"/>
  <c r="C8" i="9"/>
  <c r="C13" i="9" s="1"/>
  <c r="C7" i="9"/>
  <c r="AD18" i="4"/>
  <c r="C47" i="8"/>
  <c r="AD25" i="4" l="1"/>
  <c r="F6" i="8" s="1"/>
  <c r="AD19" i="4"/>
  <c r="L19" i="4"/>
  <c r="L20" i="4" s="1"/>
  <c r="L24" i="4" s="1"/>
  <c r="M4" i="4" s="1"/>
  <c r="M6" i="4" s="1"/>
  <c r="M10" i="4"/>
  <c r="AB23" i="4"/>
  <c r="P23" i="4" s="1"/>
  <c r="C28" i="8"/>
  <c r="C15" i="9"/>
  <c r="B18" i="9"/>
  <c r="N10" i="4" l="1"/>
  <c r="N19" i="4" s="1"/>
  <c r="M19" i="4"/>
  <c r="M20" i="4" s="1"/>
  <c r="M24" i="4" s="1"/>
  <c r="N4" i="4" s="1"/>
  <c r="N6" i="4" s="1"/>
  <c r="O10" i="4"/>
  <c r="O19" i="4" s="1"/>
  <c r="O20" i="4" s="1"/>
  <c r="O24" i="4" s="1"/>
  <c r="D27" i="8"/>
  <c r="C30" i="8"/>
  <c r="C31" i="8" s="1"/>
  <c r="D15" i="9"/>
  <c r="C16" i="9"/>
  <c r="C4" i="8" l="1"/>
  <c r="C7" i="8" s="1"/>
  <c r="C15" i="8" s="1"/>
  <c r="C32" i="8" s="1"/>
  <c r="AB4" i="4"/>
  <c r="AB6" i="4" s="1"/>
  <c r="AB20" i="4" s="1"/>
  <c r="AB24" i="4" s="1"/>
  <c r="P4" i="4"/>
  <c r="P6" i="4" s="1"/>
  <c r="P20" i="4" s="1"/>
  <c r="P24" i="4" s="1"/>
  <c r="Q4" i="4" s="1"/>
  <c r="Q6" i="4" s="1"/>
  <c r="Q20" i="4" s="1"/>
  <c r="Q24" i="4" s="1"/>
  <c r="R4" i="4" s="1"/>
  <c r="R6" i="4" s="1"/>
  <c r="R20" i="4" s="1"/>
  <c r="R24" i="4" s="1"/>
  <c r="S4" i="4" s="1"/>
  <c r="S6" i="4" s="1"/>
  <c r="S20" i="4" s="1"/>
  <c r="S24" i="4" s="1"/>
  <c r="T4" i="4" s="1"/>
  <c r="T6" i="4" s="1"/>
  <c r="T20" i="4" s="1"/>
  <c r="T24" i="4" s="1"/>
  <c r="U4" i="4" s="1"/>
  <c r="U6" i="4" s="1"/>
  <c r="U20" i="4" s="1"/>
  <c r="U24" i="4" s="1"/>
  <c r="V4" i="4" s="1"/>
  <c r="V6" i="4" s="1"/>
  <c r="V20" i="4" s="1"/>
  <c r="V24" i="4" s="1"/>
  <c r="W4" i="4" s="1"/>
  <c r="W6" i="4" s="1"/>
  <c r="W20" i="4" s="1"/>
  <c r="W24" i="4" s="1"/>
  <c r="X4" i="4" s="1"/>
  <c r="X6" i="4" s="1"/>
  <c r="X20" i="4" s="1"/>
  <c r="X24" i="4" s="1"/>
  <c r="Y4" i="4" s="1"/>
  <c r="Y6" i="4" s="1"/>
  <c r="Y20" i="4" s="1"/>
  <c r="Y24" i="4" s="1"/>
  <c r="Z4" i="4" s="1"/>
  <c r="Z6" i="4" s="1"/>
  <c r="Z20" i="4" s="1"/>
  <c r="Z24" i="4" s="1"/>
  <c r="AA4" i="4" s="1"/>
  <c r="AA6" i="4" s="1"/>
  <c r="AA20" i="4" s="1"/>
  <c r="AA24" i="4" s="1"/>
  <c r="N20" i="4"/>
  <c r="N24" i="4" s="1"/>
  <c r="E15" i="9"/>
  <c r="D16" i="9"/>
  <c r="D30" i="8"/>
  <c r="D31" i="8" s="1"/>
  <c r="E27" i="8"/>
  <c r="D4" i="8" l="1"/>
  <c r="D7" i="8" s="1"/>
  <c r="D15" i="8" s="1"/>
  <c r="D32" i="8" s="1"/>
  <c r="AC4" i="4"/>
  <c r="AC6" i="4" s="1"/>
  <c r="AC20" i="4" s="1"/>
  <c r="AC24" i="4" s="1"/>
  <c r="E30" i="8"/>
  <c r="E31" i="8" s="1"/>
  <c r="F27" i="8"/>
  <c r="F30" i="8" s="1"/>
  <c r="F31" i="8" s="1"/>
  <c r="F15" i="9"/>
  <c r="F16" i="9" s="1"/>
  <c r="E16" i="9"/>
  <c r="B16" i="9" s="1"/>
  <c r="AD4" i="4" l="1"/>
  <c r="AD6" i="4" s="1"/>
  <c r="AD20" i="4" s="1"/>
  <c r="AD24" i="4" s="1"/>
  <c r="F4" i="8" s="1"/>
  <c r="F7" i="8" s="1"/>
  <c r="F15" i="8" s="1"/>
  <c r="F32" i="8" s="1"/>
  <c r="E4" i="8"/>
  <c r="E7" i="8" s="1"/>
  <c r="E15" i="8" s="1"/>
  <c r="E32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Andres Felipe Otero Vergara</author>
    <author>1114340229</author>
    <author>Afotero</author>
  </authors>
  <commentList>
    <comment ref="C3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Seleccione:
1. Si su producto está exento de IVA (0%)
2. Si su producto genera IVA del 5%
3. Si su producto genera IVA del 19%
4. Si su producto está excluido de IVA 
5. Si su producto genera Impuesto al consumo 4%
6. Si su producto genera Impuesto al consumo 8%
7. Si su producto genera Impuesto al consumo 16%
</t>
        </r>
      </text>
    </comment>
    <comment ref="H3" authorId="0" shapeId="0" xr:uid="{00000000-0006-0000-0000-000002000000}">
      <text>
        <r>
          <rPr>
            <sz val="9"/>
            <color indexed="81"/>
            <rFont val="Tahoma"/>
            <family val="2"/>
          </rPr>
          <t>Seleccione para la compra de materia prima:
1. Si está exenta de IVA (0%)
2. Si está gravada a la tarifa del 5%
3. Si está gravada a la tarifa 19%
4. Si está excluida de IVA</t>
        </r>
      </text>
    </comment>
    <comment ref="O4" authorId="1" shapeId="0" xr:uid="{00000000-0006-0000-0000-000003000000}">
      <text>
        <r>
          <rPr>
            <b/>
            <sz val="8"/>
            <color indexed="81"/>
            <rFont val="Tahoma"/>
            <family val="2"/>
          </rPr>
          <t xml:space="preserve">Ayuda: </t>
        </r>
        <r>
          <rPr>
            <sz val="8"/>
            <color indexed="81"/>
            <rFont val="Tahoma"/>
            <family val="2"/>
          </rPr>
          <t xml:space="preserve">Según las disposiciones municipales, se impone un % de Industria y comercio a las ventas de la empresa. Ver tabla de impuesto de Industria y Comercio para su localidad. </t>
        </r>
      </text>
    </comment>
    <comment ref="O5" authorId="1" shapeId="0" xr:uid="{00000000-0006-0000-0000-000006000000}">
      <text>
        <r>
          <rPr>
            <b/>
            <sz val="8"/>
            <color indexed="81"/>
            <rFont val="Tahoma"/>
            <family val="2"/>
          </rPr>
          <t xml:space="preserve">Ayuda:  </t>
        </r>
        <r>
          <rPr>
            <sz val="8"/>
            <color indexed="81"/>
            <rFont val="Tahoma"/>
            <family val="2"/>
          </rPr>
          <t>Según el uso de avisos al publico, la DIAN impone un % de avisos y tableros</t>
        </r>
      </text>
    </comment>
    <comment ref="O9" authorId="1" shapeId="0" xr:uid="{00000000-0006-0000-0000-000007000000}">
      <text>
        <r>
          <rPr>
            <b/>
            <sz val="8"/>
            <color indexed="81"/>
            <rFont val="Tahoma"/>
            <family val="2"/>
          </rPr>
          <t xml:space="preserve">Ayuda: </t>
        </r>
        <r>
          <rPr>
            <sz val="8"/>
            <color indexed="81"/>
            <rFont val="Tahoma"/>
            <family val="2"/>
          </rPr>
          <t>Según la persona jurídica la DIAN impone un % de las utilidades (renta) de la empresa.</t>
        </r>
      </text>
    </comment>
    <comment ref="O16" authorId="1" shapeId="0" xr:uid="{00000000-0006-0000-0000-000008000000}">
      <text>
        <r>
          <rPr>
            <b/>
            <sz val="8"/>
            <color indexed="81"/>
            <rFont val="Tahoma"/>
            <family val="2"/>
          </rPr>
          <t xml:space="preserve">Ayuda: </t>
        </r>
        <r>
          <rPr>
            <sz val="8"/>
            <color indexed="81"/>
            <rFont val="Tahoma"/>
            <family val="2"/>
          </rPr>
          <t xml:space="preserve">Este valor corresponde al porcentaje de ventas asignado a publicidad durante el año
</t>
        </r>
      </text>
    </comment>
    <comment ref="O23" authorId="1" shapeId="0" xr:uid="{00000000-0006-0000-0000-000009000000}">
      <text>
        <r>
          <rPr>
            <b/>
            <sz val="8"/>
            <color indexed="81"/>
            <rFont val="Tahoma"/>
            <family val="2"/>
          </rPr>
          <t xml:space="preserve">Ayuda:  </t>
        </r>
        <r>
          <rPr>
            <sz val="8"/>
            <color indexed="81"/>
            <rFont val="Tahoma"/>
            <family val="2"/>
          </rPr>
          <t>Según el Codigo de comercio se impone un % para proteger el capital de la sociedad ante eventuales pérdidas. Para empresas SAS no es necesario tener una reserva legal</t>
        </r>
      </text>
    </comment>
    <comment ref="O33" authorId="1" shapeId="0" xr:uid="{00000000-0006-0000-0000-00000B000000}">
      <text>
        <r>
          <rPr>
            <b/>
            <sz val="8"/>
            <color indexed="81"/>
            <rFont val="Tahoma"/>
            <family val="2"/>
          </rPr>
          <t xml:space="preserve">Ayuda: </t>
        </r>
        <r>
          <rPr>
            <sz val="8"/>
            <color indexed="81"/>
            <rFont val="Tahoma"/>
            <family val="2"/>
          </rPr>
          <t xml:space="preserve">Se usa para aceptar o rechazar una inversion, teniendo como base una tasa minima esperada según el costo de oportunidad del empresario.
</t>
        </r>
      </text>
    </comment>
    <comment ref="B36" authorId="1" shapeId="0" xr:uid="{00000000-0006-0000-0000-00000C000000}">
      <text>
        <r>
          <rPr>
            <b/>
            <sz val="8"/>
            <color indexed="81"/>
            <rFont val="Tahoma"/>
            <family val="2"/>
          </rPr>
          <t xml:space="preserve">Informativo: </t>
        </r>
        <r>
          <rPr>
            <sz val="8"/>
            <color indexed="81"/>
            <rFont val="Tahoma"/>
            <family val="2"/>
          </rPr>
          <t>Año en que inicia operación la empresa</t>
        </r>
      </text>
    </comment>
    <comment ref="G36" authorId="1" shapeId="0" xr:uid="{00000000-0006-0000-0000-00000D000000}">
      <text>
        <r>
          <rPr>
            <b/>
            <sz val="8"/>
            <color indexed="81"/>
            <rFont val="Tahoma"/>
            <family val="2"/>
          </rPr>
          <t xml:space="preserve">Ayuda: </t>
        </r>
        <r>
          <rPr>
            <sz val="8"/>
            <color indexed="81"/>
            <rFont val="Tahoma"/>
            <family val="2"/>
          </rPr>
          <t>Este porcentaje es el incremento del costo de unidades compradas año contra año; se usa el IPC como guia pero no aplica para todos los sectores.</t>
        </r>
      </text>
    </comment>
    <comment ref="B37" authorId="1" shapeId="0" xr:uid="{00000000-0006-0000-0000-00000E000000}">
      <text>
        <r>
          <rPr>
            <b/>
            <sz val="8"/>
            <color indexed="81"/>
            <rFont val="Tahoma"/>
            <family val="2"/>
          </rPr>
          <t xml:space="preserve">Ayuda: </t>
        </r>
        <r>
          <rPr>
            <sz val="8"/>
            <color indexed="81"/>
            <rFont val="Tahoma"/>
            <family val="2"/>
          </rPr>
          <t>Generalmente se usa el indice de precio del consumidor como guia, pero no aplica para todos los sectores.</t>
        </r>
      </text>
    </comment>
    <comment ref="G37" authorId="1" shapeId="0" xr:uid="{00000000-0006-0000-0000-00000F000000}">
      <text>
        <r>
          <rPr>
            <b/>
            <sz val="8"/>
            <color indexed="81"/>
            <rFont val="Tahoma"/>
            <family val="2"/>
          </rPr>
          <t xml:space="preserve">Ayuda: </t>
        </r>
        <r>
          <rPr>
            <sz val="8"/>
            <color indexed="81"/>
            <rFont val="Tahoma"/>
            <family val="2"/>
          </rPr>
          <t>Este porcentaje es el Incremento del costo de unidades compradas año contra año; se usa el IPC como guia pero no aplica para todos los sectores.</t>
        </r>
      </text>
    </comment>
    <comment ref="O37" authorId="1" shapeId="0" xr:uid="{00000000-0006-0000-0000-000010000000}">
      <text>
        <r>
          <rPr>
            <b/>
            <sz val="8"/>
            <color indexed="81"/>
            <rFont val="Tahoma"/>
            <family val="2"/>
          </rPr>
          <t xml:space="preserve">Ayuda: </t>
        </r>
        <r>
          <rPr>
            <sz val="8"/>
            <color indexed="81"/>
            <rFont val="Tahoma"/>
            <family val="2"/>
          </rPr>
          <t>Se usa para medir el nvel de sensibilidad subiendo o bajando el volumen de ventas.</t>
        </r>
      </text>
    </comment>
    <comment ref="B38" authorId="1" shapeId="0" xr:uid="{00000000-0006-0000-0000-000011000000}">
      <text>
        <r>
          <rPr>
            <b/>
            <sz val="8"/>
            <color indexed="81"/>
            <rFont val="Tahoma"/>
            <family val="2"/>
          </rPr>
          <t xml:space="preserve">Ayuda: </t>
        </r>
        <r>
          <rPr>
            <sz val="8"/>
            <color indexed="81"/>
            <rFont val="Tahoma"/>
            <family val="2"/>
          </rPr>
          <t>Generalmente se usa el IPC como guia, pero no aplica para todos los sectores.</t>
        </r>
      </text>
    </comment>
    <comment ref="G38" authorId="1" shapeId="0" xr:uid="{00000000-0006-0000-0000-000012000000}">
      <text>
        <r>
          <rPr>
            <b/>
            <sz val="8"/>
            <color indexed="81"/>
            <rFont val="Tahoma"/>
            <family val="2"/>
          </rPr>
          <t xml:space="preserve">Ayuda: </t>
        </r>
        <r>
          <rPr>
            <sz val="8"/>
            <color indexed="81"/>
            <rFont val="Tahoma"/>
            <family val="2"/>
          </rPr>
          <t>Este porcentaje es el Incremento del costo de unidades compradas año contra año; se usa el IPC como guia pero no aplica para todos los sectores.</t>
        </r>
      </text>
    </comment>
    <comment ref="B39" authorId="1" shapeId="0" xr:uid="{00000000-0006-0000-0000-000013000000}">
      <text>
        <r>
          <rPr>
            <b/>
            <sz val="8"/>
            <color indexed="81"/>
            <rFont val="Tahoma"/>
            <family val="2"/>
          </rPr>
          <t xml:space="preserve">Ayuda: </t>
        </r>
        <r>
          <rPr>
            <sz val="8"/>
            <color indexed="81"/>
            <rFont val="Tahoma"/>
            <family val="2"/>
          </rPr>
          <t xml:space="preserve">Generalmente se usa el IPC como guia, pero no aplica para todos los sectores.
</t>
        </r>
      </text>
    </comment>
    <comment ref="G39" authorId="1" shapeId="0" xr:uid="{00000000-0006-0000-0000-000014000000}">
      <text>
        <r>
          <rPr>
            <b/>
            <sz val="8"/>
            <color indexed="81"/>
            <rFont val="Tahoma"/>
            <family val="2"/>
          </rPr>
          <t xml:space="preserve">Recomendación: </t>
        </r>
        <r>
          <rPr>
            <sz val="8"/>
            <color indexed="81"/>
            <rFont val="Tahoma"/>
            <family val="2"/>
          </rPr>
          <t>Hay que ser coherente con la forma de pago de los proveedores en el nicho de mercado.</t>
        </r>
      </text>
    </comment>
    <comment ref="B40" authorId="1" shapeId="0" xr:uid="{00000000-0006-0000-0000-000015000000}">
      <text>
        <r>
          <rPr>
            <b/>
            <sz val="8"/>
            <color indexed="81"/>
            <rFont val="Tahoma"/>
            <family val="2"/>
          </rPr>
          <t xml:space="preserve">Ayuda: </t>
        </r>
        <r>
          <rPr>
            <sz val="8"/>
            <color indexed="81"/>
            <rFont val="Tahoma"/>
            <family val="2"/>
          </rPr>
          <t>Este porcentaje es el Incremento de unidades vendidas año contra año</t>
        </r>
      </text>
    </comment>
    <comment ref="G40" authorId="1" shapeId="0" xr:uid="{00000000-0006-0000-0000-000016000000}">
      <text>
        <r>
          <rPr>
            <b/>
            <sz val="8"/>
            <color indexed="81"/>
            <rFont val="Tahoma"/>
            <family val="2"/>
          </rPr>
          <t xml:space="preserve">Recomendación:
</t>
        </r>
        <r>
          <rPr>
            <sz val="8"/>
            <color indexed="81"/>
            <rFont val="Tahoma"/>
            <family val="2"/>
          </rPr>
          <t>Hay que ser coherente con la forma de pago de los proveedores en el nicho de mercado.</t>
        </r>
      </text>
    </comment>
    <comment ref="G41" authorId="2" shapeId="0" xr:uid="{00000000-0006-0000-0000-000017000000}">
      <text>
        <r>
          <rPr>
            <b/>
            <sz val="9"/>
            <color indexed="81"/>
            <rFont val="Tahoma"/>
            <family val="2"/>
          </rPr>
          <t xml:space="preserve">Ayuda: </t>
        </r>
        <r>
          <rPr>
            <sz val="9"/>
            <color indexed="81"/>
            <rFont val="Tahoma"/>
            <family val="2"/>
          </rPr>
          <t>Son los dias promedio de pago de cartera para proveedores según el sector</t>
        </r>
      </text>
    </comment>
    <comment ref="B42" authorId="1" shapeId="0" xr:uid="{00000000-0006-0000-0000-000018000000}">
      <text>
        <r>
          <rPr>
            <b/>
            <sz val="8"/>
            <color indexed="81"/>
            <rFont val="Tahoma"/>
            <family val="2"/>
          </rPr>
          <t xml:space="preserve">Recomendación: </t>
        </r>
        <r>
          <rPr>
            <sz val="8"/>
            <color indexed="81"/>
            <rFont val="Tahoma"/>
            <family val="2"/>
          </rPr>
          <t>Hay que ser coherente con la forma de pago de los clientes en el nicho de mercado.</t>
        </r>
      </text>
    </comment>
    <comment ref="G42" authorId="1" shapeId="0" xr:uid="{00000000-0006-0000-0000-000019000000}">
      <text>
        <r>
          <rPr>
            <b/>
            <sz val="8"/>
            <color indexed="81"/>
            <rFont val="Tahoma"/>
            <family val="2"/>
          </rPr>
          <t xml:space="preserve">Ayuda: </t>
        </r>
        <r>
          <rPr>
            <sz val="8"/>
            <color indexed="81"/>
            <rFont val="Tahoma"/>
            <family val="2"/>
          </rPr>
          <t>Según la actividad económica de le empresa la DIAN impone un % de IVA</t>
        </r>
      </text>
    </comment>
    <comment ref="B43" authorId="1" shapeId="0" xr:uid="{00000000-0006-0000-0000-00001A000000}">
      <text>
        <r>
          <rPr>
            <b/>
            <sz val="8"/>
            <color indexed="81"/>
            <rFont val="Tahoma"/>
            <family val="2"/>
          </rPr>
          <t xml:space="preserve">Recomendación:
</t>
        </r>
        <r>
          <rPr>
            <sz val="8"/>
            <color indexed="81"/>
            <rFont val="Tahoma"/>
            <family val="2"/>
          </rPr>
          <t>Hay que ser coherente con la forma de pago de los proveedores en el nicho de mercado</t>
        </r>
      </text>
    </comment>
    <comment ref="B44" authorId="1" shapeId="0" xr:uid="{00000000-0006-0000-0000-00001B000000}">
      <text>
        <r>
          <rPr>
            <b/>
            <sz val="8"/>
            <color indexed="81"/>
            <rFont val="Tahoma"/>
            <family val="2"/>
          </rPr>
          <t xml:space="preserve">Ayuda:
</t>
        </r>
        <r>
          <rPr>
            <sz val="8"/>
            <color indexed="81"/>
            <rFont val="Tahoma"/>
            <family val="2"/>
          </rPr>
          <t>Son los dias de pago de cartera a clientes según nicho de mercado</t>
        </r>
      </text>
    </comment>
    <comment ref="B46" authorId="1" shapeId="0" xr:uid="{00000000-0006-0000-0000-00001C000000}">
      <text>
        <r>
          <rPr>
            <b/>
            <sz val="8"/>
            <color indexed="81"/>
            <rFont val="Tahoma"/>
            <family val="2"/>
          </rPr>
          <t xml:space="preserve">Ayuda: </t>
        </r>
        <r>
          <rPr>
            <sz val="8"/>
            <color indexed="81"/>
            <rFont val="Tahoma"/>
            <family val="2"/>
          </rPr>
          <t>Según la actividad de la DIAN impone un % de Retefuente</t>
        </r>
      </text>
    </comment>
    <comment ref="G46" authorId="1" shapeId="0" xr:uid="{00000000-0006-0000-0000-00001D000000}">
      <text>
        <r>
          <rPr>
            <b/>
            <sz val="8"/>
            <color indexed="81"/>
            <rFont val="Tahoma"/>
            <family val="2"/>
          </rPr>
          <t xml:space="preserve">Ayuda: </t>
        </r>
        <r>
          <rPr>
            <sz val="8"/>
            <color indexed="81"/>
            <rFont val="Tahoma"/>
            <family val="2"/>
          </rPr>
          <t>Según los productos comprados debo retenerle al proveedor un % de Retefuente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1114340229</author>
  </authors>
  <commentList>
    <comment ref="A4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 xml:space="preserve">Ayuda: </t>
        </r>
        <r>
          <rPr>
            <sz val="8"/>
            <color indexed="81"/>
            <rFont val="Tahoma"/>
            <family val="2"/>
          </rPr>
          <t>Suma de unidades vendidas por la empresa.</t>
        </r>
      </text>
    </comment>
    <comment ref="A5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 xml:space="preserve">Ayuda: </t>
        </r>
        <r>
          <rPr>
            <sz val="8"/>
            <color indexed="81"/>
            <rFont val="Tahoma"/>
            <family val="2"/>
          </rPr>
          <t xml:space="preserve">Este valor corresponde a la cantidad de unidades que se venden en un periodo de tiempo de cada producto o servicio.
</t>
        </r>
        <r>
          <rPr>
            <b/>
            <sz val="8"/>
            <color indexed="81"/>
            <rFont val="Tahoma"/>
            <family val="2"/>
          </rPr>
          <t xml:space="preserve">Recomendación: </t>
        </r>
        <r>
          <rPr>
            <sz val="8"/>
            <color indexed="81"/>
            <rFont val="Tahoma"/>
            <family val="2"/>
          </rPr>
          <t>Esta proyeccion de ventas debe reflejar el comportamiento de compra del mercado y los impactos de las diferentes estrategias de mercadeo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1114340229</author>
  </authors>
  <commentList>
    <comment ref="B3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 xml:space="preserve">Ayuda:  </t>
        </r>
        <r>
          <rPr>
            <sz val="8"/>
            <color indexed="81"/>
            <rFont val="Tahoma"/>
            <family val="2"/>
          </rPr>
          <t>Estos valores deben reflejar la fracción requerida de la unidad de materia prima o insumos a comprar para elaborar producto o servicio de venta</t>
        </r>
      </text>
    </comment>
    <comment ref="B41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Ayuda:</t>
        </r>
        <r>
          <rPr>
            <sz val="8"/>
            <color indexed="81"/>
            <rFont val="Tahoma"/>
            <family val="2"/>
          </rPr>
          <t>Estos valores reflejan las cantidades totales a comprar por un periodo de tiempo o el inventario que debe acompañar la proyeccion de ventas.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Afotero</author>
    <author>1114340229</author>
  </authors>
  <commentList>
    <comment ref="A74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 xml:space="preserve">Ayuda:
</t>
        </r>
        <r>
          <rPr>
            <sz val="8"/>
            <color indexed="81"/>
            <rFont val="Tahoma"/>
            <family val="2"/>
          </rPr>
          <t>En el analisis económico es importante validar el cumplimiento del punto de equilibrio.  Sin embargo, cuando los productos son considerablemente diferentes en volumen o en precio, es necesario hacer analisis adicionales.</t>
        </r>
      </text>
    </comment>
    <comment ref="A78" authorId="1" shapeId="0" xr:uid="{00000000-0006-0000-0400-000002000000}">
      <text>
        <r>
          <rPr>
            <b/>
            <sz val="8"/>
            <color indexed="81"/>
            <rFont val="Tahoma"/>
            <family val="2"/>
          </rPr>
          <t>Ayuda:</t>
        </r>
        <r>
          <rPr>
            <sz val="8"/>
            <color indexed="81"/>
            <rFont val="Tahoma"/>
            <family val="2"/>
          </rPr>
          <t xml:space="preserve">
Este valor corresponde al total de costos fijos divido en 360 multiplicado por la politica del colchon de efectivo (Hoja Datos base).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1114340229</author>
  </authors>
  <commentList>
    <comment ref="A22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 xml:space="preserve">Informativo: </t>
        </r>
        <r>
          <rPr>
            <sz val="8"/>
            <color indexed="81"/>
            <rFont val="Tahoma"/>
            <family val="2"/>
          </rPr>
          <t>Hay auxilio de transporte cuando es &lt;= a 2 salarios minimos mensuales legales vigentes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Lina Moncayo</author>
    <author>familia</author>
  </authors>
  <commentList>
    <comment ref="C4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Suponemos...</t>
        </r>
      </text>
    </comment>
    <comment ref="A13" authorId="1" shapeId="0" xr:uid="{00000000-0006-0000-0700-000002000000}">
      <text>
        <r>
          <rPr>
            <sz val="8"/>
            <color indexed="81"/>
            <rFont val="Tahoma"/>
            <family val="2"/>
          </rPr>
          <t>Asumiendo que el pago de IVA es cuatrimestral (Ingresos brutos menores a 92,000 UVT)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1114340229</author>
  </authors>
  <commentList>
    <comment ref="A44" authorId="0" shapeId="0" xr:uid="{00000000-0006-0000-0800-000001000000}">
      <text>
        <r>
          <rPr>
            <b/>
            <sz val="8"/>
            <color indexed="81"/>
            <rFont val="Tahoma"/>
            <family val="2"/>
          </rPr>
          <t xml:space="preserve">Informativo:
</t>
        </r>
        <r>
          <rPr>
            <sz val="8"/>
            <color indexed="81"/>
            <rFont val="Tahoma"/>
            <family val="2"/>
          </rPr>
          <t>Este item se le aplico lo dispuesto en la ley 1429, los 2 primeros años son 0% , 3er año 25% y el 4to 50%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1114340229</author>
  </authors>
  <commentList>
    <comment ref="A12" authorId="0" shapeId="0" xr:uid="{00000000-0006-0000-0900-000001000000}">
      <text>
        <r>
          <rPr>
            <b/>
            <sz val="8"/>
            <color indexed="81"/>
            <rFont val="Tahoma"/>
            <family val="2"/>
          </rPr>
          <t xml:space="preserve">Informativo:
</t>
        </r>
        <r>
          <rPr>
            <sz val="8"/>
            <color indexed="81"/>
            <rFont val="Tahoma"/>
            <family val="2"/>
          </rPr>
          <t>Valor en que se liquida la empresa si llegase a cerrarse.  Debe ser valorada según lo apropiado para el tipo de empresa</t>
        </r>
      </text>
    </comment>
  </commentList>
</comments>
</file>

<file path=xl/sharedStrings.xml><?xml version="1.0" encoding="utf-8"?>
<sst xmlns="http://schemas.openxmlformats.org/spreadsheetml/2006/main" count="948" uniqueCount="373">
  <si>
    <t xml:space="preserve"> </t>
  </si>
  <si>
    <t>PRESUPUESTO DE CONSUMO DE COMPONENTES (UNIDADES)</t>
  </si>
  <si>
    <t>PRESUPUESTO DE MATERIAS PRIMAS E INSUMOS</t>
  </si>
  <si>
    <t>CANTIDAD</t>
  </si>
  <si>
    <t>VR.UNITARIO</t>
  </si>
  <si>
    <t>VALOR TOTAL</t>
  </si>
  <si>
    <t xml:space="preserve">  </t>
  </si>
  <si>
    <t>IVA POR PAGAR</t>
  </si>
  <si>
    <t xml:space="preserve"> MES</t>
  </si>
  <si>
    <t>MES</t>
  </si>
  <si>
    <t>ANALISIS DE COSTOS</t>
  </si>
  <si>
    <t>FLUJO DE CAJA</t>
  </si>
  <si>
    <t>ITEM</t>
  </si>
  <si>
    <t>TOTAL DISPONIBLE</t>
  </si>
  <si>
    <t>TOTAL EGRESOS</t>
  </si>
  <si>
    <t>NETO DISPONIBLE</t>
  </si>
  <si>
    <t>Distribucion de Excedentes</t>
  </si>
  <si>
    <t>CAJA FINAL</t>
  </si>
  <si>
    <t>ESTADO DE RESULTADOS</t>
  </si>
  <si>
    <t>BALANCE GENERAL</t>
  </si>
  <si>
    <t>ACTIVO</t>
  </si>
  <si>
    <t>ACTIVO CORRIENTE</t>
  </si>
  <si>
    <t>Caja y Bancos</t>
  </si>
  <si>
    <t>Cuentas por Cobrar- Clientes</t>
  </si>
  <si>
    <t>TOTAL ACTIVOS CORRIENTES</t>
  </si>
  <si>
    <t>ACTIVO FIJO</t>
  </si>
  <si>
    <t>TOTAL ACTIVOS FIJOS</t>
  </si>
  <si>
    <t>TOTAL ACTIVOS</t>
  </si>
  <si>
    <t>PASIVO</t>
  </si>
  <si>
    <t>Cuentas por pagar- Proveedores</t>
  </si>
  <si>
    <t>Iva por pagar</t>
  </si>
  <si>
    <t>PATRIMONIO</t>
  </si>
  <si>
    <t>Capital</t>
  </si>
  <si>
    <t>Resultados de Ejercicios Anteriores</t>
  </si>
  <si>
    <t>Utilidades o Pérdidas del Ejercicio</t>
  </si>
  <si>
    <t>Reserva Legal</t>
  </si>
  <si>
    <t>TOTAL PATRIMONIO</t>
  </si>
  <si>
    <t>FLUJO DE CAJA NETO</t>
  </si>
  <si>
    <t xml:space="preserve">TOTAL ACTIVOS </t>
  </si>
  <si>
    <t>IMPUESTOS LOCALES</t>
  </si>
  <si>
    <t>Aporte de Socios</t>
  </si>
  <si>
    <t>Arriendo</t>
  </si>
  <si>
    <t>Bomberos</t>
  </si>
  <si>
    <t>Registro Mercantil</t>
  </si>
  <si>
    <t>Servicios Públicos</t>
  </si>
  <si>
    <t xml:space="preserve">Amortización  </t>
  </si>
  <si>
    <t>Asesoría Contable</t>
  </si>
  <si>
    <t>Gastos Transporte</t>
  </si>
  <si>
    <t>Gastos Papelería</t>
  </si>
  <si>
    <t>Margen Unitario Promedio</t>
  </si>
  <si>
    <t>Precio Promedio Unitario (Sin Iva)</t>
  </si>
  <si>
    <t>Iva cobrado en Ventas</t>
  </si>
  <si>
    <t>Iva pagado en Compras</t>
  </si>
  <si>
    <t>Impuesto de Industria y Comercio</t>
  </si>
  <si>
    <t>Complementario de Avisos y Tableros</t>
  </si>
  <si>
    <t>Impuesto de industria y comercio</t>
  </si>
  <si>
    <t>Complementario de avisos y tableros</t>
  </si>
  <si>
    <t>Reserva legal</t>
  </si>
  <si>
    <t>Tasa mínima de retorno</t>
  </si>
  <si>
    <t>Caja Inicial</t>
  </si>
  <si>
    <t>Ingresos Netos</t>
  </si>
  <si>
    <t>Activos depreciables</t>
  </si>
  <si>
    <t>Depreciación acumulada</t>
  </si>
  <si>
    <t>Activos amortizables</t>
  </si>
  <si>
    <t>Amortización acumulada</t>
  </si>
  <si>
    <t>Gastos diferibles</t>
  </si>
  <si>
    <t>Total Depreciación</t>
  </si>
  <si>
    <t>Total Amortización</t>
  </si>
  <si>
    <t>Tasa interna de retorno</t>
  </si>
  <si>
    <t>Valor presente neto</t>
  </si>
  <si>
    <t>Balance de proyecto</t>
  </si>
  <si>
    <t>Periodo de pago descontado</t>
  </si>
  <si>
    <t>Egresos iva</t>
  </si>
  <si>
    <t>Egresos retefuente</t>
  </si>
  <si>
    <t>Egresos impuestos locales</t>
  </si>
  <si>
    <t>Recuperación de Cartera</t>
  </si>
  <si>
    <t>Ingresos Efectivos</t>
  </si>
  <si>
    <t>Cuentas por Cobrar</t>
  </si>
  <si>
    <t>Ingresos por ventas de Contado</t>
  </si>
  <si>
    <t>Aumento costos año 2</t>
  </si>
  <si>
    <t>Aumento costos año 3</t>
  </si>
  <si>
    <t>CONSUMOS  Y COSTOS UNITARIOS</t>
  </si>
  <si>
    <t xml:space="preserve">Retefuente   </t>
  </si>
  <si>
    <t xml:space="preserve">Egreso Contado </t>
  </si>
  <si>
    <t>Pago Cuentas Por Pagar</t>
  </si>
  <si>
    <t>Egresos Efectivos</t>
  </si>
  <si>
    <t>Valor actual</t>
  </si>
  <si>
    <t>Ajuste valor activo</t>
  </si>
  <si>
    <t>Depreciación</t>
  </si>
  <si>
    <t>Valor fiscal</t>
  </si>
  <si>
    <t>Total valor actual</t>
  </si>
  <si>
    <t>Total ajuste valor activo</t>
  </si>
  <si>
    <t>Total depreciación</t>
  </si>
  <si>
    <t>Total depreciación acumulada</t>
  </si>
  <si>
    <t>Total valor fiscal</t>
  </si>
  <si>
    <t>Amortización</t>
  </si>
  <si>
    <t>Deducciones tributarias</t>
  </si>
  <si>
    <t>Deducciones tributarias acumulada</t>
  </si>
  <si>
    <t>Salario básico mensual</t>
  </si>
  <si>
    <t>Salario 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</si>
  <si>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</si>
  <si>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</si>
  <si>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</si>
  <si>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</si>
  <si>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</si>
  <si>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</si>
  <si>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</si>
  <si>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</si>
  <si>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</si>
  <si>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</si>
  <si>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</si>
  <si>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</si>
  <si>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</si>
  <si>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 xml:space="preserve">    </t>
  </si>
  <si>
    <t>Egresos por gastos financieros</t>
  </si>
  <si>
    <t>Egresos por pagos de Capital</t>
  </si>
  <si>
    <t>Prestamo</t>
  </si>
  <si>
    <t>Gastos financieros</t>
  </si>
  <si>
    <t>Impuestos locales por pagar</t>
  </si>
  <si>
    <t>Obligaciones finacieras</t>
  </si>
  <si>
    <t>Tasa de Interes de Prestamo</t>
  </si>
  <si>
    <t>Colchon de Efectivo</t>
  </si>
  <si>
    <t>Gastos Financieros</t>
  </si>
  <si>
    <t>Abonos a capital</t>
  </si>
  <si>
    <t>Incremento precios segundo año</t>
  </si>
  <si>
    <t>Incremento  precios tercer año</t>
  </si>
  <si>
    <t>%pagado contado venta</t>
  </si>
  <si>
    <t>%pagado plazo venta</t>
  </si>
  <si>
    <t>%pagado contado compra</t>
  </si>
  <si>
    <t>%pagado plazo compra</t>
  </si>
  <si>
    <t>Retefuente ventas</t>
  </si>
  <si>
    <t>Retefuente compras</t>
  </si>
  <si>
    <t>Año 0</t>
  </si>
  <si>
    <t>Numero productos o servicios</t>
  </si>
  <si>
    <t xml:space="preserve">Costo Promedio producto o servicio promedio </t>
  </si>
  <si>
    <t>Gastos de Constitución</t>
  </si>
  <si>
    <t>DATOS BASE</t>
  </si>
  <si>
    <t>GASTOS DE OPERACION</t>
  </si>
  <si>
    <t>GASTOS DE ADMINISTRACION Y VENTAS</t>
  </si>
  <si>
    <t>Factor variacion volumenes de venta</t>
  </si>
  <si>
    <t>Gastos de Administración y Ventas</t>
  </si>
  <si>
    <t>PASIVO + PATRIMONIO</t>
  </si>
  <si>
    <t>TOTAL PASIVO</t>
  </si>
  <si>
    <t>TOTAL PASIVO + PATRIMONIO</t>
  </si>
  <si>
    <t>Ventas netas</t>
  </si>
  <si>
    <t>Utilidad gravable</t>
  </si>
  <si>
    <t>Utilidad neta</t>
  </si>
  <si>
    <t>Utilidad del periodo</t>
  </si>
  <si>
    <t>1. Flujo de fondos neto del periodo</t>
  </si>
  <si>
    <t>2. Inversiones netas del periodo</t>
  </si>
  <si>
    <t>3. Liquidación de la empresa</t>
  </si>
  <si>
    <t>4. (=1-2+3) Flujos de caja totalmente netos</t>
  </si>
  <si>
    <t>Año inicio operaciones</t>
  </si>
  <si>
    <t>Volumen estimado de ventas</t>
  </si>
  <si>
    <t xml:space="preserve">Valor total de ventas  ($) </t>
  </si>
  <si>
    <t>Total ventas con IVA</t>
  </si>
  <si>
    <t>Ventas a plazos sin IVA ni Retefuente</t>
  </si>
  <si>
    <t>Ventas contado sin IVA ni Retefuente</t>
  </si>
  <si>
    <t>Inversión depreciable</t>
  </si>
  <si>
    <t>Total inversión en activos</t>
  </si>
  <si>
    <t>Total inversión</t>
  </si>
  <si>
    <t>PRESUPUESTO DE NOMINA</t>
  </si>
  <si>
    <t>Prestaciones sociales</t>
  </si>
  <si>
    <t>CARGOS Y CONCEPTOS</t>
  </si>
  <si>
    <t>Total cuentas por pagar</t>
  </si>
  <si>
    <t>Costo
($/Unid)</t>
  </si>
  <si>
    <t>Incremento  precios cuarto año</t>
  </si>
  <si>
    <t>Aumento costos año 4</t>
  </si>
  <si>
    <t>Volumen Estimado de Ventas</t>
  </si>
  <si>
    <t>MERCADO Y VENTAS</t>
  </si>
  <si>
    <t>CxP Proveedores Periodo</t>
  </si>
  <si>
    <t>Gastos de operación</t>
  </si>
  <si>
    <t>Gastos de Publicidad</t>
  </si>
  <si>
    <t>Gastos de Administración</t>
  </si>
  <si>
    <t>Punto de Equilibrio</t>
  </si>
  <si>
    <t>Gastos de Operación</t>
  </si>
  <si>
    <t>Depreciación Equipos</t>
  </si>
  <si>
    <t>Depreciación Muebles y Enseres</t>
  </si>
  <si>
    <t>Cuota mensual fija</t>
  </si>
  <si>
    <t>Saldo inicial</t>
  </si>
  <si>
    <t>Saldo final</t>
  </si>
  <si>
    <t>Política cartera (dias)</t>
  </si>
  <si>
    <t>Economico</t>
  </si>
  <si>
    <t>Financiero</t>
  </si>
  <si>
    <t>Evaluación del proyecto</t>
  </si>
  <si>
    <t>Sensibilidad</t>
  </si>
  <si>
    <t>AÑO 0</t>
  </si>
  <si>
    <t>Auxilio de transporte</t>
  </si>
  <si>
    <t>Inversiones en activos</t>
  </si>
  <si>
    <t>Meses trabajados</t>
  </si>
  <si>
    <t>Neto a pagar en el año</t>
  </si>
  <si>
    <t>Gasto de operación 6</t>
  </si>
  <si>
    <t>Gastos de administracion y ventas 8</t>
  </si>
  <si>
    <t>Gastos de administracion y ventas 9</t>
  </si>
  <si>
    <t>Gastos de administracion y ventas 10</t>
  </si>
  <si>
    <t>Total costo de la nómina</t>
  </si>
  <si>
    <t>Costo  Materias Primas e Insumos</t>
  </si>
  <si>
    <t>Cumplimiento del punto de equilibrio</t>
  </si>
  <si>
    <t>Costo variable unitario promedio</t>
  </si>
  <si>
    <t>Prueba de balance</t>
  </si>
  <si>
    <t>ANALISIS VERTICAL DEL ESTADO DE RESULTADOS</t>
  </si>
  <si>
    <t>Préstamo</t>
  </si>
  <si>
    <t>Total gastos de operación</t>
  </si>
  <si>
    <t>Gastos de operación fijos</t>
  </si>
  <si>
    <t>Gastos de operación variables</t>
  </si>
  <si>
    <t>Total gastos de admon y vtas</t>
  </si>
  <si>
    <t>Gastos de administrativos fijos</t>
  </si>
  <si>
    <t>Gastos administrativos variables</t>
  </si>
  <si>
    <t>Costos Variables</t>
  </si>
  <si>
    <t>Total costos variables</t>
  </si>
  <si>
    <t>Costo total</t>
  </si>
  <si>
    <t>Costo total desembolsable</t>
  </si>
  <si>
    <t>Costo promedio desembilsable</t>
  </si>
  <si>
    <t>IVA a pagar</t>
  </si>
  <si>
    <t>Dias de cartera (proveedores)</t>
  </si>
  <si>
    <t>Cesantía</t>
  </si>
  <si>
    <t>Interes sobre cesantia</t>
  </si>
  <si>
    <t>Prima semestral</t>
  </si>
  <si>
    <t>Vacaciones</t>
  </si>
  <si>
    <t>Caja de compensación familiar</t>
  </si>
  <si>
    <t>Pensiones</t>
  </si>
  <si>
    <t>E.P.S</t>
  </si>
  <si>
    <t>Politica de colchon de efectivo (días)</t>
  </si>
  <si>
    <t>Porcentaje gasto de publicidad</t>
  </si>
  <si>
    <t>IVA ventas</t>
  </si>
  <si>
    <t>IVA Compras</t>
  </si>
  <si>
    <t>DEPRECIACIONES Y AMORTIZACIONES EN FORMA LINEAL</t>
  </si>
  <si>
    <t>Egresos por compra de materia prima o insumos</t>
  </si>
  <si>
    <t>Egresos por gastos de operación</t>
  </si>
  <si>
    <t>Egresos por gastos de administración y ventas</t>
  </si>
  <si>
    <t>Egresos por gastos preoperativos diferidos</t>
  </si>
  <si>
    <t>Gastos de Representacion</t>
  </si>
  <si>
    <t>No hay dinero para cubrir la política de el colchón de efectivo</t>
  </si>
  <si>
    <t>Total prestaciones sociales</t>
  </si>
  <si>
    <t>Pagos de capital</t>
  </si>
  <si>
    <t>Egresos por nómina</t>
  </si>
  <si>
    <t>Investigacion y desarrollo</t>
  </si>
  <si>
    <t>EBITDA</t>
  </si>
  <si>
    <t>IVA ventas Exentas</t>
  </si>
  <si>
    <t>IVA Compras Exentas</t>
  </si>
  <si>
    <t>Prorrateo</t>
  </si>
  <si>
    <t>Iva descontable</t>
  </si>
  <si>
    <t>Anticipo Retefuente</t>
  </si>
  <si>
    <t>Precio de Venta</t>
  </si>
  <si>
    <t>Margen de Contribución Unitario</t>
  </si>
  <si>
    <t>Costo variable Unitario</t>
  </si>
  <si>
    <t>% Contribución Marginal Unitario</t>
  </si>
  <si>
    <t>Utilidad Neta (Utilidad operativa)</t>
  </si>
  <si>
    <t>Aportes Parafiscales</t>
  </si>
  <si>
    <t>Seguridad Social</t>
  </si>
  <si>
    <t>Total Carga prestacional</t>
  </si>
  <si>
    <t>Carga Prestacional por Pagar</t>
  </si>
  <si>
    <t>Implicaciones tributarias</t>
  </si>
  <si>
    <t>IVA o Consumo</t>
  </si>
  <si>
    <t>Carga prestacional</t>
  </si>
  <si>
    <t>Total carga prestacional</t>
  </si>
  <si>
    <t>Nombre del cargo</t>
  </si>
  <si>
    <t>Salario</t>
  </si>
  <si>
    <t>Factor variacion precios de venta</t>
  </si>
  <si>
    <t>Distribución de utilidades año 1</t>
  </si>
  <si>
    <t>Distribución de utilidades año 2</t>
  </si>
  <si>
    <t>Distribución de utilidades año 3</t>
  </si>
  <si>
    <t>Distribución de utilidades año 4</t>
  </si>
  <si>
    <t>Porcentaje gasto de capacitación</t>
  </si>
  <si>
    <t>Porcentaje gasto de matenimiento</t>
  </si>
  <si>
    <t>Comision por ventas</t>
  </si>
  <si>
    <t>Total salarios mensuales</t>
  </si>
  <si>
    <t>Aumento Salarios año 2</t>
  </si>
  <si>
    <t>Aumento Salarios año 3</t>
  </si>
  <si>
    <t>Aumento Salarios año 4</t>
  </si>
  <si>
    <t>Valor auxilio de transporte</t>
  </si>
  <si>
    <t>Total salarios anuales</t>
  </si>
  <si>
    <t>Total Auxilios de transporte</t>
  </si>
  <si>
    <t>Total aportes parafiscales</t>
  </si>
  <si>
    <t>Total seguridad social</t>
  </si>
  <si>
    <t>Salario mínimo mensual vigente</t>
  </si>
  <si>
    <t>Prima Junio</t>
  </si>
  <si>
    <t>Prima Diciembre</t>
  </si>
  <si>
    <t>Vacaciones diciembre</t>
  </si>
  <si>
    <t>Cesantias Febrero</t>
  </si>
  <si>
    <t>Interes cesantías febrero</t>
  </si>
  <si>
    <t>Pagos otros meses</t>
  </si>
  <si>
    <t>Pago fijo mensual</t>
  </si>
  <si>
    <t>Impuestos al consumo</t>
  </si>
  <si>
    <t>IVA o Impuesto al Consumo</t>
  </si>
  <si>
    <t>IVA/Consumo</t>
  </si>
  <si>
    <t>Incremento volumen de ventas año 3</t>
  </si>
  <si>
    <t>Incremento volumen de ventas año 4</t>
  </si>
  <si>
    <t>Factor variacion precios de compra</t>
  </si>
  <si>
    <t>Costo total variables</t>
  </si>
  <si>
    <t>GASTOS</t>
  </si>
  <si>
    <t>Gastos preoperativos (diferidos)</t>
  </si>
  <si>
    <t>Adecuacion oficina/local</t>
  </si>
  <si>
    <t>Gasto de operación 7</t>
  </si>
  <si>
    <t>Gasto de operación 8</t>
  </si>
  <si>
    <t>Gasto de operación 9</t>
  </si>
  <si>
    <t>Gasto de operación 10</t>
  </si>
  <si>
    <t>Gastos preoperativos 8</t>
  </si>
  <si>
    <t>Gastos preoperativos 9</t>
  </si>
  <si>
    <t>Gastos preoperativos 10</t>
  </si>
  <si>
    <t>Total gastos preoperativos</t>
  </si>
  <si>
    <t>Gastos de Capacitación</t>
  </si>
  <si>
    <t>Costos/Gastos Fijos</t>
  </si>
  <si>
    <t>Nómina</t>
  </si>
  <si>
    <t>Gastos de Administración y ventas</t>
  </si>
  <si>
    <t>Gastos preoperativos (Diferidos)</t>
  </si>
  <si>
    <t>Costos variables (sin impuestos)</t>
  </si>
  <si>
    <t>Total Costos/Gastos fijos</t>
  </si>
  <si>
    <t>Activos amortizables a 3 años</t>
  </si>
  <si>
    <t>Activos de depreciables a 1 año</t>
  </si>
  <si>
    <t>Activos de depreciables a 3 años</t>
  </si>
  <si>
    <t>Activos de depreciables a 5 años</t>
  </si>
  <si>
    <t>Activos de depreciables a 10 años</t>
  </si>
  <si>
    <t>Total activos depreciables a 5 años</t>
  </si>
  <si>
    <t>Total activos depreciables a 10 años</t>
  </si>
  <si>
    <t>Total activos depreciables a 3 años</t>
  </si>
  <si>
    <t>Total inversión amortizable a 3 años</t>
  </si>
  <si>
    <t>Presupuesto de inversiones</t>
  </si>
  <si>
    <t>Total Aportes Parafiscales</t>
  </si>
  <si>
    <t>Total Seguridad social</t>
  </si>
  <si>
    <t>Depreciable a 10 años - 1</t>
  </si>
  <si>
    <t>Depreciable a 10 años - 2</t>
  </si>
  <si>
    <t>Depreciable a 10 años - 3</t>
  </si>
  <si>
    <t>Depreciable a 10 años - 4</t>
  </si>
  <si>
    <t>Depreciable a 10 años - 5</t>
  </si>
  <si>
    <t>Depreciable a 10 años - 6</t>
  </si>
  <si>
    <t xml:space="preserve">Amortizable - 1  </t>
  </si>
  <si>
    <t>Amortizable - 2</t>
  </si>
  <si>
    <t>Amortizable - 3</t>
  </si>
  <si>
    <t>Amortizable - 4</t>
  </si>
  <si>
    <t>Amortizable - 5</t>
  </si>
  <si>
    <t>Amortizable - 6</t>
  </si>
  <si>
    <t>Total activos depreciables</t>
  </si>
  <si>
    <t>Costos variables</t>
  </si>
  <si>
    <t>Costo nomina</t>
  </si>
  <si>
    <t>Retefuente</t>
  </si>
  <si>
    <t>Gastos de Comisiones</t>
  </si>
  <si>
    <t>Gastos de Mantenimiento</t>
  </si>
  <si>
    <t>Desarrollo web</t>
  </si>
  <si>
    <t>Cuota mensual</t>
  </si>
  <si>
    <t>Plazo del prestamo</t>
  </si>
  <si>
    <t>Mes</t>
  </si>
  <si>
    <t>Total Cuota fija año</t>
  </si>
  <si>
    <t>Inversiones de socios</t>
  </si>
  <si>
    <t>Egresos impuesto de renta</t>
  </si>
  <si>
    <t xml:space="preserve">Impuesto de Renta </t>
  </si>
  <si>
    <t>Impuesto de Renta</t>
  </si>
  <si>
    <t>Anticipo Impuesto de Renta (Retefuente)</t>
  </si>
  <si>
    <t>Arrrendamiento</t>
  </si>
  <si>
    <t>IVA ventas excluido</t>
  </si>
  <si>
    <t>IVA Compras Excluido</t>
  </si>
  <si>
    <t>IMPUESTOS VERDES</t>
  </si>
  <si>
    <t xml:space="preserve">Impuestos Locales </t>
  </si>
  <si>
    <t>Gastos preoperativos</t>
  </si>
  <si>
    <t>A.Mercado</t>
  </si>
  <si>
    <t>A.Tecnico</t>
  </si>
  <si>
    <t>A.Administrativo</t>
  </si>
  <si>
    <t>A.Legal</t>
  </si>
  <si>
    <t>A.R.L</t>
  </si>
  <si>
    <t>Precio de Venta (Sin IVA)</t>
  </si>
  <si>
    <t>Precio Compra  (Sin IVA)</t>
  </si>
  <si>
    <t>Abogado</t>
  </si>
  <si>
    <t>Registro de marca</t>
  </si>
  <si>
    <t>Transporte Internacional</t>
  </si>
  <si>
    <t>Transporte terrestre nacional</t>
  </si>
  <si>
    <t>Agenciamiento aduanero</t>
  </si>
  <si>
    <t>Tributos aduanero</t>
  </si>
  <si>
    <t>Impuesto renta 2025</t>
  </si>
  <si>
    <t>Impuesto renta 2026</t>
  </si>
  <si>
    <t>Impuesto renta 2027</t>
  </si>
  <si>
    <t>Impuesto renta 2028</t>
  </si>
  <si>
    <t>Marketing digital</t>
  </si>
  <si>
    <t>Seguridad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</si>
</sst>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&quot;$&quot;\ * #,##0.00_);_(&quot;$&quot;\ * \(#,##0.00\);_(&quot;$&quot;\ * &quot;-&quot;??_);_(@_)"/>
    <numFmt numFmtId="166" formatCode="_(* #,##0_);_(* \(#,##0\);_(* &quot;-&quot;??_);_(@_)"/>
    <numFmt numFmtId="167" formatCode="0.0%"/>
    <numFmt numFmtId="168" formatCode="_(&quot;$&quot;\ * #,##0_);_(&quot;$&quot;\ * \(#,##0\);_(&quot;$&quot;\ * &quot;-&quot;??_);_(@_)"/>
  </numFmts>
  <fonts count="18">
    <font>
      <sz val="10"/>
      <name val="Geneva"/>
    </font>
    <font>
      <sz val="10"/>
      <name val="Arial Narrow"/>
      <family val="2"/>
    </font>
    <font>
      <b/>
      <sz val="10"/>
      <name val="Arial Narrow"/>
      <family val="2"/>
    </font>
    <font>
      <sz val="10"/>
      <name val="Geneva"/>
    </font>
    <font>
      <b/>
      <sz val="24"/>
      <name val="Arial Narrow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rgb="FFFFFF00"/>
      <name val="Arial Narrow"/>
      <family val="2"/>
    </font>
    <font>
      <b/>
      <sz val="12"/>
      <color rgb="FFFFFF00"/>
      <name val="Arial Narrow"/>
      <family val="2"/>
    </font>
    <font>
      <b/>
      <sz val="14"/>
      <color rgb="FFFF0000"/>
      <name val="Arial Narrow"/>
      <family val="2"/>
    </font>
    <font>
      <sz val="10"/>
      <color theme="0"/>
      <name val="Arial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Arial Narrow"/>
      <family val="2"/>
    </font>
    <font>
      <b/>
      <sz val="10"/>
      <name val="Geneva"/>
    </font>
    <font>
      <b/>
      <sz val="11"/>
      <name val="Arial Narrow"/>
      <family val="2"/>
    </font>
    <font>
      <b/>
      <sz val="20"/>
      <name val="Arial Narrow"/>
      <family val="2"/>
    </font>
    <font>
      <sz val="11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252">
    <xf numFmtId="0" fontId="0" fillId="0" borderId="0" xfId="0"/>
    <xf numFmtId="3" fontId="1" fillId="0" borderId="1" xfId="0" applyNumberFormat="1" applyFont="1" applyBorder="1" applyAlignment="1">
      <alignment vertical="center"/>
    </xf>
    <xf numFmtId="0" fontId="1" fillId="0" borderId="0" xfId="0" applyFont="1"/>
    <xf numFmtId="0" fontId="2" fillId="0" borderId="0" xfId="0" applyFont="1" applyBorder="1"/>
    <xf numFmtId="0" fontId="1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0" fontId="1" fillId="2" borderId="1" xfId="0" applyNumberFormat="1" applyFont="1" applyFill="1" applyBorder="1" applyAlignment="1">
      <alignment vertical="center"/>
    </xf>
    <xf numFmtId="10" fontId="1" fillId="0" borderId="1" xfId="0" applyNumberFormat="1" applyFont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Alignment="1">
      <alignment horizontal="centerContinuous"/>
    </xf>
    <xf numFmtId="0" fontId="1" fillId="0" borderId="1" xfId="0" applyFont="1" applyBorder="1"/>
    <xf numFmtId="3" fontId="1" fillId="0" borderId="1" xfId="0" applyNumberFormat="1" applyFont="1" applyBorder="1"/>
    <xf numFmtId="10" fontId="1" fillId="0" borderId="1" xfId="0" applyNumberFormat="1" applyFont="1" applyBorder="1"/>
    <xf numFmtId="3" fontId="1" fillId="0" borderId="0" xfId="0" applyNumberFormat="1" applyFont="1"/>
    <xf numFmtId="3" fontId="1" fillId="0" borderId="0" xfId="0" applyNumberFormat="1" applyFont="1" applyBorder="1"/>
    <xf numFmtId="3" fontId="2" fillId="0" borderId="1" xfId="0" applyNumberFormat="1" applyFont="1" applyBorder="1"/>
    <xf numFmtId="3" fontId="2" fillId="0" borderId="1" xfId="0" applyNumberFormat="1" applyFont="1" applyFill="1" applyBorder="1"/>
    <xf numFmtId="0" fontId="1" fillId="0" borderId="1" xfId="0" applyFont="1" applyFill="1" applyBorder="1"/>
    <xf numFmtId="3" fontId="1" fillId="0" borderId="1" xfId="0" applyNumberFormat="1" applyFont="1" applyFill="1" applyBorder="1"/>
    <xf numFmtId="1" fontId="1" fillId="0" borderId="1" xfId="0" applyNumberFormat="1" applyFont="1" applyBorder="1"/>
    <xf numFmtId="3" fontId="1" fillId="2" borderId="1" xfId="0" applyNumberFormat="1" applyFont="1" applyFill="1" applyBorder="1"/>
    <xf numFmtId="0" fontId="2" fillId="0" borderId="0" xfId="0" applyFont="1"/>
    <xf numFmtId="3" fontId="2" fillId="0" borderId="0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left" vertical="center"/>
    </xf>
    <xf numFmtId="3" fontId="1" fillId="2" borderId="1" xfId="0" applyNumberFormat="1" applyFont="1" applyFill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3" fontId="1" fillId="0" borderId="1" xfId="0" applyNumberFormat="1" applyFont="1" applyBorder="1" applyAlignment="1">
      <alignment horizontal="right"/>
    </xf>
    <xf numFmtId="3" fontId="2" fillId="0" borderId="0" xfId="0" applyNumberFormat="1" applyFont="1" applyBorder="1"/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Alignment="1"/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Continuous"/>
    </xf>
    <xf numFmtId="0" fontId="1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Continuous"/>
    </xf>
    <xf numFmtId="0" fontId="1" fillId="0" borderId="1" xfId="0" applyFont="1" applyBorder="1" applyAlignment="1"/>
    <xf numFmtId="3" fontId="2" fillId="0" borderId="1" xfId="0" applyNumberFormat="1" applyFont="1" applyBorder="1" applyAlignment="1">
      <alignment horizontal="right"/>
    </xf>
    <xf numFmtId="10" fontId="1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indent="1"/>
    </xf>
    <xf numFmtId="0" fontId="1" fillId="0" borderId="1" xfId="0" applyFont="1" applyBorder="1" applyAlignment="1">
      <alignment horizontal="left" indent="1"/>
    </xf>
    <xf numFmtId="0" fontId="1" fillId="0" borderId="1" xfId="0" applyFont="1" applyBorder="1" applyAlignment="1">
      <alignment horizontal="left" vertical="center" indent="1"/>
    </xf>
    <xf numFmtId="2" fontId="1" fillId="0" borderId="1" xfId="0" applyNumberFormat="1" applyFont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left" vertical="center"/>
    </xf>
    <xf numFmtId="3" fontId="1" fillId="0" borderId="1" xfId="0" applyNumberFormat="1" applyFont="1" applyBorder="1" applyAlignment="1">
      <alignment horizontal="left" vertical="center" indent="1"/>
    </xf>
    <xf numFmtId="3" fontId="1" fillId="3" borderId="1" xfId="0" applyNumberFormat="1" applyFont="1" applyFill="1" applyBorder="1"/>
    <xf numFmtId="0" fontId="1" fillId="3" borderId="1" xfId="0" applyFont="1" applyFill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2" fillId="0" borderId="1" xfId="0" applyFont="1" applyFill="1" applyBorder="1"/>
    <xf numFmtId="0" fontId="1" fillId="0" borderId="1" xfId="0" applyFont="1" applyFill="1" applyBorder="1" applyAlignment="1">
      <alignment horizontal="left" indent="1"/>
    </xf>
    <xf numFmtId="0" fontId="1" fillId="0" borderId="1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3" fontId="2" fillId="0" borderId="1" xfId="0" applyNumberFormat="1" applyFont="1" applyBorder="1" applyAlignment="1">
      <alignment horizontal="left"/>
    </xf>
    <xf numFmtId="3" fontId="2" fillId="0" borderId="0" xfId="0" applyNumberFormat="1" applyFont="1" applyBorder="1" applyAlignment="1">
      <alignment horizontal="left"/>
    </xf>
    <xf numFmtId="0" fontId="1" fillId="0" borderId="0" xfId="0" applyFont="1" applyAlignment="1">
      <alignment horizontal="left"/>
    </xf>
    <xf numFmtId="3" fontId="1" fillId="0" borderId="0" xfId="0" applyNumberFormat="1" applyFont="1" applyAlignment="1">
      <alignment horizontal="left"/>
    </xf>
    <xf numFmtId="3" fontId="1" fillId="0" borderId="1" xfId="0" applyNumberFormat="1" applyFont="1" applyBorder="1" applyAlignment="1">
      <alignment horizontal="left" inden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66" fontId="1" fillId="0" borderId="1" xfId="1" applyNumberFormat="1" applyFont="1" applyBorder="1" applyAlignment="1">
      <alignment vertical="center"/>
    </xf>
    <xf numFmtId="166" fontId="2" fillId="0" borderId="1" xfId="1" applyNumberFormat="1" applyFont="1" applyBorder="1" applyAlignment="1">
      <alignment horizontal="right" vertical="center"/>
    </xf>
    <xf numFmtId="166" fontId="1" fillId="0" borderId="1" xfId="1" applyNumberFormat="1" applyFont="1" applyBorder="1" applyAlignment="1">
      <alignment horizontal="right" vertical="center"/>
    </xf>
    <xf numFmtId="166" fontId="1" fillId="0" borderId="1" xfId="1" applyNumberFormat="1" applyFont="1" applyBorder="1" applyAlignment="1">
      <alignment horizontal="center" vertical="center"/>
    </xf>
    <xf numFmtId="166" fontId="1" fillId="0" borderId="1" xfId="1" applyNumberFormat="1" applyFont="1" applyFill="1" applyBorder="1" applyAlignment="1">
      <alignment horizontal="center"/>
    </xf>
    <xf numFmtId="166" fontId="1" fillId="2" borderId="1" xfId="1" applyNumberFormat="1" applyFont="1" applyFill="1" applyBorder="1" applyAlignment="1">
      <alignment horizontal="center"/>
    </xf>
    <xf numFmtId="166" fontId="1" fillId="0" borderId="1" xfId="1" applyNumberFormat="1" applyFont="1" applyBorder="1" applyAlignment="1">
      <alignment horizontal="center"/>
    </xf>
    <xf numFmtId="166" fontId="2" fillId="0" borderId="0" xfId="1" applyNumberFormat="1" applyFont="1" applyBorder="1" applyAlignment="1">
      <alignment horizontal="center" vertical="center"/>
    </xf>
    <xf numFmtId="166" fontId="1" fillId="0" borderId="1" xfId="1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vertical="center"/>
    </xf>
    <xf numFmtId="167" fontId="1" fillId="0" borderId="1" xfId="2" applyNumberFormat="1" applyFont="1" applyBorder="1"/>
    <xf numFmtId="9" fontId="2" fillId="3" borderId="1" xfId="2" applyFont="1" applyFill="1" applyBorder="1" applyAlignment="1">
      <alignment vertical="center"/>
    </xf>
    <xf numFmtId="3" fontId="2" fillId="0" borderId="0" xfId="0" applyNumberFormat="1" applyFont="1" applyAlignment="1">
      <alignment horizontal="center" vertical="center"/>
    </xf>
    <xf numFmtId="3" fontId="1" fillId="0" borderId="0" xfId="0" applyNumberFormat="1" applyFont="1" applyBorder="1" applyAlignment="1">
      <alignment horizontal="left" vertical="center" indent="1"/>
    </xf>
    <xf numFmtId="3" fontId="2" fillId="0" borderId="0" xfId="0" applyNumberFormat="1" applyFont="1" applyBorder="1" applyAlignment="1">
      <alignment horizontal="left" vertical="center" indent="1"/>
    </xf>
    <xf numFmtId="3" fontId="2" fillId="0" borderId="0" xfId="0" applyNumberFormat="1" applyFont="1" applyBorder="1" applyAlignment="1">
      <alignment vertical="center"/>
    </xf>
    <xf numFmtId="0" fontId="0" fillId="0" borderId="0" xfId="0" applyBorder="1"/>
    <xf numFmtId="3" fontId="2" fillId="0" borderId="0" xfId="0" applyNumberFormat="1" applyFont="1" applyAlignment="1">
      <alignment vertical="center"/>
    </xf>
    <xf numFmtId="3" fontId="2" fillId="0" borderId="0" xfId="0" applyNumberFormat="1" applyFont="1" applyFill="1" applyBorder="1" applyAlignment="1">
      <alignment horizontal="center" vertical="center"/>
    </xf>
    <xf numFmtId="3" fontId="1" fillId="0" borderId="0" xfId="0" applyNumberFormat="1" applyFont="1" applyBorder="1" applyAlignment="1">
      <alignment vertical="center"/>
    </xf>
    <xf numFmtId="0" fontId="1" fillId="3" borderId="1" xfId="0" applyFont="1" applyFill="1" applyBorder="1"/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3" fontId="1" fillId="4" borderId="1" xfId="0" applyNumberFormat="1" applyFont="1" applyFill="1" applyBorder="1"/>
    <xf numFmtId="3" fontId="2" fillId="4" borderId="1" xfId="0" applyNumberFormat="1" applyFont="1" applyFill="1" applyBorder="1"/>
    <xf numFmtId="0" fontId="2" fillId="4" borderId="1" xfId="0" applyFont="1" applyFill="1" applyBorder="1"/>
    <xf numFmtId="3" fontId="1" fillId="4" borderId="0" xfId="0" applyNumberFormat="1" applyFont="1" applyFill="1"/>
    <xf numFmtId="0" fontId="1" fillId="4" borderId="0" xfId="0" applyFont="1" applyFill="1"/>
    <xf numFmtId="0" fontId="2" fillId="6" borderId="1" xfId="0" applyFont="1" applyFill="1" applyBorder="1"/>
    <xf numFmtId="0" fontId="1" fillId="6" borderId="1" xfId="0" applyFont="1" applyFill="1" applyBorder="1"/>
    <xf numFmtId="167" fontId="1" fillId="6" borderId="1" xfId="2" applyNumberFormat="1" applyFont="1" applyFill="1" applyBorder="1"/>
    <xf numFmtId="0" fontId="1" fillId="0" borderId="2" xfId="0" applyFont="1" applyBorder="1"/>
    <xf numFmtId="3" fontId="1" fillId="0" borderId="2" xfId="0" applyNumberFormat="1" applyFont="1" applyBorder="1"/>
    <xf numFmtId="3" fontId="1" fillId="0" borderId="2" xfId="0" applyNumberFormat="1" applyFont="1" applyFill="1" applyBorder="1"/>
    <xf numFmtId="3" fontId="1" fillId="0" borderId="1" xfId="0" applyNumberFormat="1" applyFont="1" applyFill="1" applyBorder="1" applyAlignment="1">
      <alignment horizontal="right"/>
    </xf>
    <xf numFmtId="3" fontId="1" fillId="0" borderId="0" xfId="0" applyNumberFormat="1" applyFont="1" applyFill="1"/>
    <xf numFmtId="0" fontId="1" fillId="0" borderId="0" xfId="0" applyFont="1" applyFill="1"/>
    <xf numFmtId="3" fontId="2" fillId="3" borderId="1" xfId="0" applyNumberFormat="1" applyFont="1" applyFill="1" applyBorder="1" applyAlignment="1">
      <alignment vertical="center"/>
    </xf>
    <xf numFmtId="3" fontId="13" fillId="5" borderId="1" xfId="0" applyNumberFormat="1" applyFont="1" applyFill="1" applyBorder="1"/>
    <xf numFmtId="10" fontId="1" fillId="0" borderId="1" xfId="0" applyNumberFormat="1" applyFont="1" applyBorder="1" applyAlignment="1">
      <alignment horizontal="right"/>
    </xf>
    <xf numFmtId="3" fontId="1" fillId="6" borderId="1" xfId="0" applyNumberFormat="1" applyFont="1" applyFill="1" applyBorder="1"/>
    <xf numFmtId="0" fontId="1" fillId="7" borderId="1" xfId="0" applyFont="1" applyFill="1" applyBorder="1"/>
    <xf numFmtId="3" fontId="1" fillId="7" borderId="1" xfId="0" applyNumberFormat="1" applyFont="1" applyFill="1" applyBorder="1"/>
    <xf numFmtId="9" fontId="1" fillId="0" borderId="0" xfId="2" applyFont="1"/>
    <xf numFmtId="0" fontId="1" fillId="8" borderId="0" xfId="0" applyFont="1" applyFill="1" applyAlignment="1">
      <alignment vertical="center"/>
    </xf>
    <xf numFmtId="0" fontId="14" fillId="0" borderId="1" xfId="0" applyFont="1" applyBorder="1"/>
    <xf numFmtId="0" fontId="1" fillId="8" borderId="1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9" fontId="1" fillId="0" borderId="1" xfId="2" applyFont="1" applyBorder="1" applyAlignment="1">
      <alignment horizontal="right" vertical="center"/>
    </xf>
    <xf numFmtId="164" fontId="1" fillId="0" borderId="1" xfId="1" applyFont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3" fontId="1" fillId="0" borderId="0" xfId="0" applyNumberFormat="1" applyFont="1" applyFill="1" applyBorder="1" applyAlignment="1">
      <alignment vertical="center"/>
    </xf>
    <xf numFmtId="10" fontId="1" fillId="0" borderId="0" xfId="0" applyNumberFormat="1" applyFont="1" applyFill="1" applyBorder="1" applyAlignment="1">
      <alignment vertical="center"/>
    </xf>
    <xf numFmtId="10" fontId="2" fillId="0" borderId="0" xfId="0" applyNumberFormat="1" applyFont="1" applyFill="1" applyBorder="1" applyAlignment="1">
      <alignment vertical="center"/>
    </xf>
    <xf numFmtId="0" fontId="15" fillId="0" borderId="0" xfId="0" applyFont="1" applyAlignment="1">
      <alignment vertical="center"/>
    </xf>
    <xf numFmtId="166" fontId="15" fillId="0" borderId="0" xfId="1" applyNumberFormat="1" applyFont="1" applyBorder="1" applyAlignment="1">
      <alignment horizontal="center" vertical="center"/>
    </xf>
    <xf numFmtId="166" fontId="15" fillId="0" borderId="0" xfId="1" applyNumberFormat="1" applyFont="1" applyFill="1" applyBorder="1" applyAlignment="1">
      <alignment horizontal="right" vertical="center"/>
    </xf>
    <xf numFmtId="3" fontId="15" fillId="0" borderId="0" xfId="0" applyNumberFormat="1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 wrapText="1"/>
    </xf>
    <xf numFmtId="166" fontId="15" fillId="0" borderId="1" xfId="1" applyNumberFormat="1" applyFont="1" applyFill="1" applyBorder="1" applyAlignment="1">
      <alignment horizontal="right" vertical="center"/>
    </xf>
    <xf numFmtId="164" fontId="15" fillId="0" borderId="0" xfId="1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3" fontId="15" fillId="0" borderId="0" xfId="0" applyNumberFormat="1" applyFont="1" applyFill="1" applyBorder="1" applyAlignment="1">
      <alignment horizontal="center" vertical="center"/>
    </xf>
    <xf numFmtId="9" fontId="15" fillId="0" borderId="0" xfId="2" applyFont="1" applyFill="1" applyBorder="1" applyAlignment="1">
      <alignment vertical="center"/>
    </xf>
    <xf numFmtId="166" fontId="1" fillId="0" borderId="0" xfId="1" applyNumberFormat="1" applyFont="1"/>
    <xf numFmtId="3" fontId="1" fillId="0" borderId="8" xfId="0" applyNumberFormat="1" applyFont="1" applyFill="1" applyBorder="1" applyAlignment="1">
      <alignment vertical="center"/>
    </xf>
    <xf numFmtId="3" fontId="2" fillId="0" borderId="1" xfId="0" applyNumberFormat="1" applyFont="1" applyBorder="1" applyAlignment="1">
      <alignment horizontal="center"/>
    </xf>
    <xf numFmtId="164" fontId="15" fillId="0" borderId="0" xfId="2" applyNumberFormat="1" applyFont="1" applyFill="1" applyBorder="1" applyAlignment="1">
      <alignment vertical="center"/>
    </xf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0" fontId="1" fillId="2" borderId="1" xfId="2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 wrapText="1"/>
    </xf>
    <xf numFmtId="0" fontId="1" fillId="0" borderId="3" xfId="0" applyFont="1" applyBorder="1" applyAlignment="1">
      <alignment vertical="center"/>
    </xf>
    <xf numFmtId="0" fontId="1" fillId="3" borderId="1" xfId="0" applyFont="1" applyFill="1" applyBorder="1" applyAlignment="1">
      <alignment horizontal="left" vertical="center"/>
    </xf>
    <xf numFmtId="0" fontId="4" fillId="0" borderId="0" xfId="0" applyFont="1" applyBorder="1" applyAlignment="1">
      <alignment vertical="center" wrapText="1"/>
    </xf>
    <xf numFmtId="3" fontId="2" fillId="0" borderId="4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3" fontId="2" fillId="10" borderId="1" xfId="0" applyNumberFormat="1" applyFont="1" applyFill="1" applyBorder="1"/>
    <xf numFmtId="3" fontId="1" fillId="10" borderId="1" xfId="0" applyNumberFormat="1" applyFont="1" applyFill="1" applyBorder="1"/>
    <xf numFmtId="10" fontId="1" fillId="3" borderId="1" xfId="0" applyNumberFormat="1" applyFont="1" applyFill="1" applyBorder="1" applyAlignment="1">
      <alignment vertical="center"/>
    </xf>
    <xf numFmtId="9" fontId="1" fillId="0" borderId="1" xfId="2" applyFont="1" applyFill="1" applyBorder="1" applyAlignment="1">
      <alignment horizontal="center" vertical="center"/>
    </xf>
    <xf numFmtId="164" fontId="1" fillId="2" borderId="1" xfId="1" applyNumberFormat="1" applyFont="1" applyFill="1" applyBorder="1" applyAlignment="1">
      <alignment vertical="center"/>
    </xf>
    <xf numFmtId="9" fontId="1" fillId="0" borderId="1" xfId="2" applyFont="1" applyBorder="1" applyAlignment="1">
      <alignment horizontal="center" vertical="center"/>
    </xf>
    <xf numFmtId="3" fontId="1" fillId="9" borderId="1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horizontal="center"/>
    </xf>
    <xf numFmtId="3" fontId="1" fillId="0" borderId="0" xfId="0" applyNumberFormat="1" applyFont="1" applyFill="1" applyBorder="1"/>
    <xf numFmtId="3" fontId="1" fillId="0" borderId="6" xfId="0" applyNumberFormat="1" applyFont="1" applyBorder="1" applyAlignment="1">
      <alignment horizontal="left" vertical="center"/>
    </xf>
    <xf numFmtId="3" fontId="2" fillId="0" borderId="7" xfId="0" applyNumberFormat="1" applyFont="1" applyBorder="1" applyAlignment="1">
      <alignment vertical="center"/>
    </xf>
    <xf numFmtId="3" fontId="2" fillId="0" borderId="13" xfId="0" applyNumberFormat="1" applyFont="1" applyBorder="1" applyAlignment="1">
      <alignment vertical="center"/>
    </xf>
    <xf numFmtId="9" fontId="7" fillId="6" borderId="1" xfId="2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1" fillId="3" borderId="1" xfId="0" applyNumberFormat="1" applyFont="1" applyFill="1" applyBorder="1" applyAlignment="1">
      <alignment horizontal="left" vertical="center" indent="1"/>
    </xf>
    <xf numFmtId="2" fontId="10" fillId="0" borderId="0" xfId="0" applyNumberFormat="1" applyFont="1" applyFill="1" applyBorder="1"/>
    <xf numFmtId="166" fontId="0" fillId="0" borderId="0" xfId="1" applyNumberFormat="1" applyFont="1"/>
    <xf numFmtId="3" fontId="1" fillId="0" borderId="7" xfId="0" applyNumberFormat="1" applyFont="1" applyBorder="1" applyAlignment="1">
      <alignment vertical="center"/>
    </xf>
    <xf numFmtId="0" fontId="0" fillId="0" borderId="1" xfId="0" applyBorder="1"/>
    <xf numFmtId="166" fontId="0" fillId="0" borderId="1" xfId="1" applyNumberFormat="1" applyFont="1" applyBorder="1"/>
    <xf numFmtId="0" fontId="14" fillId="0" borderId="0" xfId="0" applyFont="1"/>
    <xf numFmtId="0" fontId="0" fillId="0" borderId="0" xfId="0" applyFont="1"/>
    <xf numFmtId="10" fontId="1" fillId="0" borderId="1" xfId="0" applyNumberFormat="1" applyFont="1" applyFill="1" applyBorder="1" applyAlignment="1">
      <alignment vertical="center"/>
    </xf>
    <xf numFmtId="3" fontId="1" fillId="0" borderId="7" xfId="0" applyNumberFormat="1" applyFont="1" applyFill="1" applyBorder="1" applyAlignment="1">
      <alignment vertical="center"/>
    </xf>
    <xf numFmtId="0" fontId="0" fillId="0" borderId="1" xfId="0" applyFont="1" applyBorder="1"/>
    <xf numFmtId="0" fontId="14" fillId="6" borderId="1" xfId="0" applyFont="1" applyFill="1" applyBorder="1"/>
    <xf numFmtId="3" fontId="2" fillId="0" borderId="0" xfId="0" applyNumberFormat="1" applyFont="1"/>
    <xf numFmtId="0" fontId="17" fillId="0" borderId="1" xfId="0" applyFont="1" applyBorder="1" applyAlignment="1">
      <alignment vertical="center"/>
    </xf>
    <xf numFmtId="166" fontId="17" fillId="0" borderId="1" xfId="1" applyNumberFormat="1" applyFont="1" applyFill="1" applyBorder="1" applyAlignment="1">
      <alignment horizontal="right" vertical="center"/>
    </xf>
    <xf numFmtId="164" fontId="17" fillId="0" borderId="1" xfId="0" applyNumberFormat="1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9" fontId="17" fillId="0" borderId="1" xfId="2" applyFont="1" applyFill="1" applyBorder="1" applyAlignment="1">
      <alignment vertical="center"/>
    </xf>
    <xf numFmtId="166" fontId="17" fillId="0" borderId="1" xfId="1" applyNumberFormat="1" applyFont="1" applyFill="1" applyBorder="1" applyAlignment="1">
      <alignment horizontal="center" vertical="center"/>
    </xf>
    <xf numFmtId="166" fontId="17" fillId="0" borderId="1" xfId="0" applyNumberFormat="1" applyFont="1" applyFill="1" applyBorder="1" applyAlignment="1">
      <alignment vertical="center"/>
    </xf>
    <xf numFmtId="3" fontId="2" fillId="0" borderId="1" xfId="0" applyNumberFormat="1" applyFont="1" applyBorder="1" applyAlignment="1">
      <alignment horizontal="center"/>
    </xf>
    <xf numFmtId="166" fontId="2" fillId="0" borderId="1" xfId="1" applyNumberFormat="1" applyFont="1" applyBorder="1" applyAlignment="1">
      <alignment vertical="center"/>
    </xf>
    <xf numFmtId="10" fontId="1" fillId="0" borderId="0" xfId="2" applyNumberFormat="1" applyFont="1" applyAlignment="1">
      <alignment vertical="center"/>
    </xf>
    <xf numFmtId="168" fontId="1" fillId="0" borderId="0" xfId="3" applyNumberFormat="1" applyFont="1" applyAlignment="1">
      <alignment vertical="center"/>
    </xf>
    <xf numFmtId="166" fontId="1" fillId="0" borderId="0" xfId="1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7" fontId="1" fillId="0" borderId="0" xfId="2" applyNumberFormat="1" applyFont="1" applyAlignment="1">
      <alignment vertical="center"/>
    </xf>
    <xf numFmtId="0" fontId="1" fillId="0" borderId="4" xfId="0" applyFont="1" applyBorder="1" applyAlignment="1">
      <alignment horizontal="left" vertical="center" wrapText="1"/>
    </xf>
    <xf numFmtId="168" fontId="1" fillId="3" borderId="1" xfId="3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168" fontId="1" fillId="3" borderId="1" xfId="3" applyNumberFormat="1" applyFont="1" applyFill="1" applyBorder="1"/>
    <xf numFmtId="0" fontId="1" fillId="0" borderId="1" xfId="1" applyNumberFormat="1" applyFont="1" applyBorder="1" applyAlignment="1">
      <alignment horizontal="right" vertical="center"/>
    </xf>
    <xf numFmtId="0" fontId="1" fillId="0" borderId="1" xfId="1" applyNumberFormat="1" applyFont="1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168" fontId="1" fillId="2" borderId="1" xfId="3" applyNumberFormat="1" applyFont="1" applyFill="1" applyBorder="1" applyAlignment="1">
      <alignment vertical="center"/>
    </xf>
    <xf numFmtId="0" fontId="16" fillId="0" borderId="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3" fontId="2" fillId="0" borderId="0" xfId="0" applyNumberFormat="1" applyFont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</cellXfs>
  <cellStyles count="4">
    <cellStyle name="Millares" xfId="1" builtinId="3"/>
    <cellStyle name="Moneda" xfId="3" builtinId="4"/>
    <cellStyle name="Normal" xfId="0" builtinId="0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1"/>
  <sheetViews>
    <sheetView topLeftCell="A16" zoomScale="90" zoomScaleNormal="100" workbookViewId="0">
      <selection activeCell="K5" sqref="K5:L7"/>
    </sheetView>
  </sheetViews>
  <sheetFormatPr baseColWidth="10" defaultColWidth="11.42578125" defaultRowHeight="12.75"/>
  <cols>
    <col min="1" max="1" width="29.85546875" style="5" customWidth="1"/>
    <col min="2" max="2" width="11.85546875" style="5" customWidth="1"/>
    <col min="3" max="3" width="4.85546875" style="5" customWidth="1"/>
    <col min="4" max="4" width="5.7109375" style="5" customWidth="1"/>
    <col min="5" max="5" width="3.85546875" style="128" customWidth="1"/>
    <col min="6" max="6" width="31.85546875" style="5" customWidth="1"/>
    <col min="7" max="7" width="13.28515625" style="5" customWidth="1"/>
    <col min="8" max="8" width="5.5703125" style="5" customWidth="1"/>
    <col min="9" max="9" width="8" style="5" customWidth="1"/>
    <col min="10" max="10" width="1.28515625" style="5" customWidth="1"/>
    <col min="11" max="11" width="22" style="5" customWidth="1"/>
    <col min="12" max="12" width="12" style="5" customWidth="1"/>
    <col min="13" max="13" width="1.28515625" style="5" customWidth="1"/>
    <col min="14" max="14" width="38" style="5" customWidth="1"/>
    <col min="15" max="15" width="6.42578125" style="5" bestFit="1" customWidth="1"/>
    <col min="16" max="16" width="1.28515625" style="5" customWidth="1"/>
    <col min="17" max="17" width="23.85546875" style="5" customWidth="1"/>
    <col min="18" max="18" width="11.42578125" style="5"/>
    <col min="19" max="19" width="23.85546875" style="5" bestFit="1" customWidth="1"/>
    <col min="20" max="16384" width="11.42578125" style="5"/>
  </cols>
  <sheetData>
    <row r="1" spans="1:18" ht="30">
      <c r="A1" s="218" t="s">
        <v>136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162"/>
      <c r="Q1" s="162"/>
      <c r="R1" s="162"/>
    </row>
    <row r="2" spans="1:18">
      <c r="A2" s="225" t="s">
        <v>354</v>
      </c>
      <c r="B2" s="225"/>
      <c r="C2" s="226"/>
      <c r="D2" s="226"/>
      <c r="E2" s="132"/>
      <c r="F2" s="225" t="s">
        <v>355</v>
      </c>
      <c r="G2" s="225"/>
      <c r="H2" s="228" t="s">
        <v>252</v>
      </c>
      <c r="I2" s="229"/>
      <c r="K2" s="221" t="s">
        <v>356</v>
      </c>
      <c r="L2" s="222"/>
      <c r="N2" s="221" t="s">
        <v>357</v>
      </c>
      <c r="O2" s="222"/>
    </row>
    <row r="3" spans="1:18">
      <c r="A3" s="225"/>
      <c r="B3" s="225"/>
      <c r="C3" s="227" t="s">
        <v>285</v>
      </c>
      <c r="D3" s="227"/>
      <c r="E3" s="133"/>
      <c r="F3" s="225"/>
      <c r="G3" s="225"/>
      <c r="H3" s="227" t="s">
        <v>253</v>
      </c>
      <c r="I3" s="227"/>
      <c r="K3" s="223"/>
      <c r="L3" s="224"/>
      <c r="N3" s="223"/>
      <c r="O3" s="224"/>
    </row>
    <row r="4" spans="1:18" ht="25.5">
      <c r="A4" s="206"/>
      <c r="B4" s="208" t="s">
        <v>359</v>
      </c>
      <c r="C4" s="207"/>
      <c r="D4" s="207"/>
      <c r="E4" s="133"/>
      <c r="F4" s="206"/>
      <c r="G4" s="208" t="s">
        <v>360</v>
      </c>
      <c r="H4" s="207"/>
      <c r="I4" s="207"/>
      <c r="K4" s="155" t="s">
        <v>256</v>
      </c>
      <c r="L4" s="160" t="s">
        <v>257</v>
      </c>
      <c r="N4" s="1" t="s">
        <v>55</v>
      </c>
      <c r="O4" s="8">
        <v>2.9999999999999997E-4</v>
      </c>
    </row>
    <row r="5" spans="1:18">
      <c r="A5" s="61"/>
      <c r="B5" s="217"/>
      <c r="C5" s="154">
        <v>3</v>
      </c>
      <c r="D5" s="169">
        <f>CHOOSE(C5,$B$47,$B$48,$B$49,$B$50,#REF!,$B$51,#REF!)</f>
        <v>0.03</v>
      </c>
      <c r="E5" s="133"/>
      <c r="F5" s="61"/>
      <c r="G5" s="217"/>
      <c r="H5" s="61">
        <v>3</v>
      </c>
      <c r="I5" s="171">
        <f t="shared" ref="I5:I9" si="0">CHOOSE(H5,$G$42,$G$43,$G$44,0)</f>
        <v>0.05</v>
      </c>
      <c r="K5" s="161"/>
      <c r="L5" s="211"/>
      <c r="N5" s="1" t="s">
        <v>56</v>
      </c>
      <c r="O5" s="8">
        <v>1E-3</v>
      </c>
    </row>
    <row r="6" spans="1:18">
      <c r="A6" s="216"/>
      <c r="B6" s="217"/>
      <c r="C6" s="154">
        <v>3</v>
      </c>
      <c r="D6" s="169">
        <f>CHOOSE(C6,$B$47,$B$48,$B$49,$B$50,#REF!,$B$51,#REF!)</f>
        <v>0.03</v>
      </c>
      <c r="E6" s="133"/>
      <c r="F6" s="216"/>
      <c r="G6" s="217"/>
      <c r="H6" s="61">
        <v>3</v>
      </c>
      <c r="I6" s="171">
        <f t="shared" si="0"/>
        <v>0.05</v>
      </c>
      <c r="K6" s="161"/>
      <c r="L6" s="211"/>
      <c r="N6" s="10" t="s">
        <v>367</v>
      </c>
      <c r="O6" s="8">
        <v>0.33</v>
      </c>
    </row>
    <row r="7" spans="1:18">
      <c r="A7" s="216"/>
      <c r="B7" s="217"/>
      <c r="C7" s="154">
        <v>3</v>
      </c>
      <c r="D7" s="169">
        <f>CHOOSE(C7,$B$47,$B$48,$B$49,$B$50,#REF!,$B$51,#REF!)</f>
        <v>0.03</v>
      </c>
      <c r="E7" s="133"/>
      <c r="F7" s="216"/>
      <c r="G7" s="217"/>
      <c r="H7" s="61">
        <v>3</v>
      </c>
      <c r="I7" s="171">
        <f t="shared" si="0"/>
        <v>0.05</v>
      </c>
      <c r="K7" s="161"/>
      <c r="L7" s="211"/>
      <c r="N7" s="10" t="s">
        <v>368</v>
      </c>
      <c r="O7" s="8">
        <v>0.33</v>
      </c>
      <c r="R7" s="209"/>
    </row>
    <row r="8" spans="1:18" ht="25.5" customHeight="1">
      <c r="A8" s="216"/>
      <c r="B8" s="217"/>
      <c r="C8" s="154">
        <v>3</v>
      </c>
      <c r="D8" s="169">
        <f>CHOOSE(C8,$B$47,$B$48,$B$49,$B$50,#REF!,$B$51,#REF!)</f>
        <v>0.03</v>
      </c>
      <c r="E8" s="133"/>
      <c r="F8" s="216"/>
      <c r="G8" s="217"/>
      <c r="H8" s="61">
        <v>3</v>
      </c>
      <c r="I8" s="171">
        <f t="shared" si="0"/>
        <v>0.05</v>
      </c>
      <c r="K8" s="161"/>
      <c r="L8" s="211"/>
      <c r="N8" s="10" t="s">
        <v>369</v>
      </c>
      <c r="O8" s="8">
        <v>0.33</v>
      </c>
    </row>
    <row r="9" spans="1:18">
      <c r="A9" s="61"/>
      <c r="B9" s="28">
        <v>0</v>
      </c>
      <c r="C9" s="154">
        <v>3</v>
      </c>
      <c r="D9" s="169">
        <f>CHOOSE(C9,$B$47,$B$48,$B$49,$B$50,#REF!,$B$51,#REF!)</f>
        <v>0.03</v>
      </c>
      <c r="E9" s="133"/>
      <c r="F9" s="61"/>
      <c r="G9" s="28">
        <v>0</v>
      </c>
      <c r="H9" s="61">
        <v>3</v>
      </c>
      <c r="I9" s="171">
        <f t="shared" si="0"/>
        <v>0.05</v>
      </c>
      <c r="K9" s="161"/>
      <c r="L9" s="211"/>
      <c r="N9" s="7" t="s">
        <v>370</v>
      </c>
      <c r="O9" s="8">
        <v>0.33</v>
      </c>
    </row>
    <row r="10" spans="1:18">
      <c r="A10" s="61"/>
      <c r="B10" s="28">
        <v>0</v>
      </c>
      <c r="C10" s="154">
        <v>3</v>
      </c>
      <c r="D10" s="169">
        <f>CHOOSE(C10,$B$47,$B$48,$B$49,$B$50,#REF!,$B$51,#REF!)</f>
        <v>0.03</v>
      </c>
      <c r="E10" s="133"/>
      <c r="F10" s="61"/>
      <c r="G10" s="28">
        <v>0</v>
      </c>
      <c r="H10" s="61">
        <v>3</v>
      </c>
      <c r="I10" s="171">
        <f t="shared" ref="I10:I34" si="1">CHOOSE(H10,$G$42,$G$43,$G$44,0)</f>
        <v>0.05</v>
      </c>
      <c r="K10" s="161"/>
      <c r="L10" s="61">
        <v>0</v>
      </c>
    </row>
    <row r="11" spans="1:18">
      <c r="A11" s="61"/>
      <c r="B11" s="28">
        <v>0</v>
      </c>
      <c r="C11" s="154">
        <v>3</v>
      </c>
      <c r="D11" s="169">
        <f>CHOOSE(C11,$B$47,$B$48,$B$49,$B$50,#REF!,$B$51,#REF!)</f>
        <v>0.03</v>
      </c>
      <c r="E11" s="133"/>
      <c r="F11" s="61"/>
      <c r="G11" s="28">
        <v>0</v>
      </c>
      <c r="H11" s="61">
        <v>3</v>
      </c>
      <c r="I11" s="171">
        <f t="shared" si="1"/>
        <v>0.05</v>
      </c>
      <c r="K11" s="161"/>
      <c r="L11" s="61">
        <v>0</v>
      </c>
    </row>
    <row r="12" spans="1:18">
      <c r="A12" s="61"/>
      <c r="B12" s="28">
        <v>0</v>
      </c>
      <c r="C12" s="154">
        <v>3</v>
      </c>
      <c r="D12" s="169">
        <f>CHOOSE(C12,$B$47,$B$48,$B$49,$B$50,#REF!,$B$51,#REF!)</f>
        <v>0.03</v>
      </c>
      <c r="E12" s="133"/>
      <c r="F12" s="61"/>
      <c r="G12" s="28">
        <v>0</v>
      </c>
      <c r="H12" s="61">
        <v>3</v>
      </c>
      <c r="I12" s="171">
        <f t="shared" si="1"/>
        <v>0.05</v>
      </c>
      <c r="K12" s="161"/>
      <c r="L12" s="61">
        <v>0</v>
      </c>
    </row>
    <row r="13" spans="1:18">
      <c r="A13" s="61"/>
      <c r="B13" s="28">
        <v>0</v>
      </c>
      <c r="C13" s="154">
        <v>3</v>
      </c>
      <c r="D13" s="169">
        <f>CHOOSE(C13,$B$47,$B$48,$B$49,$B$50,#REF!,$B$51,#REF!)</f>
        <v>0.03</v>
      </c>
      <c r="E13" s="133"/>
      <c r="F13" s="61"/>
      <c r="G13" s="28">
        <v>0</v>
      </c>
      <c r="H13" s="61">
        <v>3</v>
      </c>
      <c r="I13" s="171">
        <f t="shared" si="1"/>
        <v>0.05</v>
      </c>
      <c r="K13" s="161"/>
      <c r="L13" s="61">
        <v>0</v>
      </c>
    </row>
    <row r="14" spans="1:18">
      <c r="A14" s="61"/>
      <c r="B14" s="28">
        <v>0</v>
      </c>
      <c r="C14" s="154">
        <v>3</v>
      </c>
      <c r="D14" s="169">
        <f>CHOOSE(C14,$B$47,$B$48,$B$49,$B$50,#REF!,$B$51,#REF!)</f>
        <v>0.03</v>
      </c>
      <c r="E14" s="133"/>
      <c r="F14" s="61"/>
      <c r="G14" s="28">
        <v>0</v>
      </c>
      <c r="H14" s="61">
        <v>3</v>
      </c>
      <c r="I14" s="171">
        <f t="shared" si="1"/>
        <v>0.05</v>
      </c>
      <c r="K14" s="161"/>
      <c r="L14" s="61">
        <v>0</v>
      </c>
      <c r="N14" s="221" t="s">
        <v>182</v>
      </c>
      <c r="O14" s="222"/>
    </row>
    <row r="15" spans="1:18">
      <c r="A15" s="61"/>
      <c r="B15" s="28">
        <v>0</v>
      </c>
      <c r="C15" s="154">
        <v>3</v>
      </c>
      <c r="D15" s="169">
        <f>CHOOSE(C15,$B$47,$B$48,$B$49,$B$50,#REF!,$B$51,#REF!)</f>
        <v>0.03</v>
      </c>
      <c r="E15" s="133"/>
      <c r="F15" s="61"/>
      <c r="G15" s="28">
        <v>0</v>
      </c>
      <c r="H15" s="61">
        <v>3</v>
      </c>
      <c r="I15" s="171">
        <f t="shared" si="1"/>
        <v>0.05</v>
      </c>
      <c r="K15" s="161"/>
      <c r="L15" s="61">
        <v>0</v>
      </c>
      <c r="N15" s="223"/>
      <c r="O15" s="224"/>
    </row>
    <row r="16" spans="1:18">
      <c r="A16" s="61"/>
      <c r="B16" s="28">
        <v>0</v>
      </c>
      <c r="C16" s="154">
        <v>3</v>
      </c>
      <c r="D16" s="169">
        <f>CHOOSE(C16,$B$47,$B$48,$B$49,$B$50,#REF!,$B$51,#REF!)</f>
        <v>0.03</v>
      </c>
      <c r="E16" s="134"/>
      <c r="F16" s="61"/>
      <c r="G16" s="28">
        <v>0</v>
      </c>
      <c r="H16" s="61">
        <v>3</v>
      </c>
      <c r="I16" s="171">
        <f t="shared" si="1"/>
        <v>0.05</v>
      </c>
      <c r="K16" s="161"/>
      <c r="L16" s="61">
        <v>0</v>
      </c>
      <c r="N16" s="1" t="s">
        <v>223</v>
      </c>
      <c r="O16" s="8">
        <v>2E-3</v>
      </c>
    </row>
    <row r="17" spans="1:15">
      <c r="A17" s="61"/>
      <c r="B17" s="28">
        <v>0</v>
      </c>
      <c r="C17" s="154">
        <v>3</v>
      </c>
      <c r="D17" s="169">
        <f>CHOOSE(C17,$B$47,$B$48,$B$49,$B$50,#REF!,$B$51,#REF!)</f>
        <v>0.03</v>
      </c>
      <c r="E17" s="134"/>
      <c r="F17" s="61"/>
      <c r="G17" s="28">
        <v>0</v>
      </c>
      <c r="H17" s="61">
        <v>3</v>
      </c>
      <c r="I17" s="171">
        <f t="shared" si="1"/>
        <v>0.05</v>
      </c>
      <c r="K17" s="161"/>
      <c r="L17" s="61">
        <v>0</v>
      </c>
      <c r="N17" s="1" t="s">
        <v>263</v>
      </c>
      <c r="O17" s="8">
        <v>3.0000000000000001E-3</v>
      </c>
    </row>
    <row r="18" spans="1:15">
      <c r="A18" s="61"/>
      <c r="B18" s="28">
        <v>0</v>
      </c>
      <c r="C18" s="154">
        <v>3</v>
      </c>
      <c r="D18" s="169">
        <f>CHOOSE(C18,$B$47,$B$48,$B$49,$B$50,#REF!,$B$51,#REF!)</f>
        <v>0.03</v>
      </c>
      <c r="E18" s="134"/>
      <c r="F18" s="61"/>
      <c r="G18" s="28">
        <v>0</v>
      </c>
      <c r="H18" s="61">
        <v>3</v>
      </c>
      <c r="I18" s="171">
        <f t="shared" si="1"/>
        <v>0.05</v>
      </c>
      <c r="K18" s="161"/>
      <c r="L18" s="61">
        <v>0</v>
      </c>
      <c r="N18" s="1" t="s">
        <v>264</v>
      </c>
      <c r="O18" s="8">
        <v>2.0000000000000001E-4</v>
      </c>
    </row>
    <row r="19" spans="1:15">
      <c r="A19" s="61"/>
      <c r="B19" s="28">
        <v>0</v>
      </c>
      <c r="C19" s="154">
        <v>3</v>
      </c>
      <c r="D19" s="169">
        <f>CHOOSE(C19,$B$47,$B$48,$B$49,$B$50,#REF!,$B$51,#REF!)</f>
        <v>0.03</v>
      </c>
      <c r="E19" s="135"/>
      <c r="F19" s="61"/>
      <c r="G19" s="28">
        <v>0</v>
      </c>
      <c r="H19" s="61">
        <v>3</v>
      </c>
      <c r="I19" s="171">
        <f t="shared" si="1"/>
        <v>0.05</v>
      </c>
      <c r="K19" s="161"/>
      <c r="L19" s="61">
        <v>0</v>
      </c>
      <c r="N19" s="1" t="s">
        <v>222</v>
      </c>
      <c r="O19" s="28">
        <v>30</v>
      </c>
    </row>
    <row r="20" spans="1:15">
      <c r="A20" s="61"/>
      <c r="B20" s="28">
        <v>0</v>
      </c>
      <c r="C20" s="154">
        <v>3</v>
      </c>
      <c r="D20" s="169">
        <f>CHOOSE(C20,$B$47,$B$48,$B$49,$B$50,#REF!,$B$51,#REF!)</f>
        <v>0.03</v>
      </c>
      <c r="E20" s="134"/>
      <c r="F20" s="61"/>
      <c r="G20" s="28">
        <v>0</v>
      </c>
      <c r="H20" s="61">
        <v>3</v>
      </c>
      <c r="I20" s="171">
        <f t="shared" si="1"/>
        <v>0.05</v>
      </c>
    </row>
    <row r="21" spans="1:15">
      <c r="A21" s="61"/>
      <c r="B21" s="28">
        <v>0</v>
      </c>
      <c r="C21" s="154">
        <v>3</v>
      </c>
      <c r="D21" s="169">
        <f>CHOOSE(C21,$B$47,$B$48,$B$49,$B$50,#REF!,$B$51,#REF!)</f>
        <v>0.03</v>
      </c>
      <c r="E21" s="134"/>
      <c r="F21" s="61"/>
      <c r="G21" s="28">
        <v>0</v>
      </c>
      <c r="H21" s="61">
        <v>3</v>
      </c>
      <c r="I21" s="171">
        <f t="shared" si="1"/>
        <v>0.05</v>
      </c>
      <c r="K21" s="230" t="s">
        <v>254</v>
      </c>
      <c r="L21" s="230"/>
      <c r="N21" s="221" t="s">
        <v>183</v>
      </c>
      <c r="O21" s="222"/>
    </row>
    <row r="22" spans="1:15">
      <c r="A22" s="61"/>
      <c r="B22" s="28">
        <v>0</v>
      </c>
      <c r="C22" s="154">
        <v>3</v>
      </c>
      <c r="D22" s="169">
        <f>CHOOSE(C22,$B$47,$B$48,$B$49,$B$50,#REF!,$B$51,#REF!)</f>
        <v>0.03</v>
      </c>
      <c r="E22" s="131"/>
      <c r="F22" s="61"/>
      <c r="G22" s="28">
        <v>0</v>
      </c>
      <c r="H22" s="61">
        <v>3</v>
      </c>
      <c r="I22" s="171">
        <f t="shared" si="1"/>
        <v>0.05</v>
      </c>
      <c r="K22" s="210" t="s">
        <v>162</v>
      </c>
      <c r="L22" s="159"/>
      <c r="N22" s="223"/>
      <c r="O22" s="224"/>
    </row>
    <row r="23" spans="1:15">
      <c r="A23" s="61"/>
      <c r="B23" s="28">
        <v>0</v>
      </c>
      <c r="C23" s="154">
        <v>3</v>
      </c>
      <c r="D23" s="169">
        <f>CHOOSE(C23,$B$47,$B$48,$B$49,$B$50,#REF!,$B$51,#REF!)</f>
        <v>0.03</v>
      </c>
      <c r="E23" s="134"/>
      <c r="F23" s="61"/>
      <c r="G23" s="28">
        <v>0</v>
      </c>
      <c r="H23" s="61">
        <v>3</v>
      </c>
      <c r="I23" s="171">
        <f t="shared" si="1"/>
        <v>0.05</v>
      </c>
      <c r="K23" s="12" t="s">
        <v>215</v>
      </c>
      <c r="L23" s="156">
        <v>8.3333333333333343E-2</v>
      </c>
      <c r="N23" s="1" t="s">
        <v>57</v>
      </c>
      <c r="O23" s="8">
        <v>0.15</v>
      </c>
    </row>
    <row r="24" spans="1:15">
      <c r="A24" s="61"/>
      <c r="B24" s="28">
        <v>0</v>
      </c>
      <c r="C24" s="154">
        <v>3</v>
      </c>
      <c r="D24" s="169">
        <f>CHOOSE(C24,$B$47,$B$48,$B$49,$B$50,#REF!,$B$51,#REF!)</f>
        <v>0.03</v>
      </c>
      <c r="E24" s="134"/>
      <c r="F24" s="61"/>
      <c r="G24" s="28">
        <v>0</v>
      </c>
      <c r="H24" s="61">
        <v>3</v>
      </c>
      <c r="I24" s="171">
        <f t="shared" si="1"/>
        <v>0.05</v>
      </c>
      <c r="K24" s="12" t="s">
        <v>216</v>
      </c>
      <c r="L24" s="157">
        <v>0.01</v>
      </c>
      <c r="N24" s="1" t="s">
        <v>259</v>
      </c>
      <c r="O24" s="8">
        <v>0.2</v>
      </c>
    </row>
    <row r="25" spans="1:15">
      <c r="A25" s="61"/>
      <c r="B25" s="28">
        <v>0</v>
      </c>
      <c r="C25" s="154">
        <v>3</v>
      </c>
      <c r="D25" s="169">
        <f>CHOOSE(C25,$B$47,$B$48,$B$49,$B$50,#REF!,$B$51,#REF!)</f>
        <v>0.03</v>
      </c>
      <c r="E25" s="134"/>
      <c r="F25" s="61"/>
      <c r="G25" s="28">
        <v>0</v>
      </c>
      <c r="H25" s="61">
        <v>3</v>
      </c>
      <c r="I25" s="171">
        <f t="shared" si="1"/>
        <v>0.05</v>
      </c>
      <c r="K25" s="12" t="s">
        <v>217</v>
      </c>
      <c r="L25" s="157">
        <v>8.3333333333333343E-2</v>
      </c>
      <c r="N25" s="1" t="s">
        <v>260</v>
      </c>
      <c r="O25" s="8">
        <v>0.2</v>
      </c>
    </row>
    <row r="26" spans="1:15">
      <c r="A26" s="61"/>
      <c r="B26" s="28">
        <v>0</v>
      </c>
      <c r="C26" s="154">
        <v>3</v>
      </c>
      <c r="D26" s="169">
        <f>CHOOSE(C26,$B$47,$B$48,$B$49,$B$50,#REF!,$B$51,#REF!)</f>
        <v>0.03</v>
      </c>
      <c r="E26" s="134"/>
      <c r="F26" s="61"/>
      <c r="G26" s="28">
        <v>0</v>
      </c>
      <c r="H26" s="61">
        <v>3</v>
      </c>
      <c r="I26" s="171">
        <f t="shared" si="1"/>
        <v>0.05</v>
      </c>
      <c r="K26" s="12" t="s">
        <v>218</v>
      </c>
      <c r="L26" s="157">
        <f>+L23/2</f>
        <v>4.1666666666666671E-2</v>
      </c>
      <c r="N26" s="1" t="s">
        <v>261</v>
      </c>
      <c r="O26" s="8">
        <v>0.2</v>
      </c>
    </row>
    <row r="27" spans="1:15">
      <c r="A27" s="61"/>
      <c r="B27" s="28">
        <v>0</v>
      </c>
      <c r="C27" s="154">
        <v>3</v>
      </c>
      <c r="D27" s="169">
        <f>CHOOSE(C27,$B$47,$B$48,$B$49,$B$50,#REF!,$B$51,#REF!)</f>
        <v>0.03</v>
      </c>
      <c r="F27" s="61"/>
      <c r="G27" s="28">
        <v>0</v>
      </c>
      <c r="H27" s="61">
        <v>3</v>
      </c>
      <c r="I27" s="171">
        <f t="shared" si="1"/>
        <v>0.05</v>
      </c>
      <c r="K27" s="219" t="s">
        <v>248</v>
      </c>
      <c r="L27" s="220"/>
      <c r="N27" s="1" t="s">
        <v>262</v>
      </c>
      <c r="O27" s="8">
        <v>0.2</v>
      </c>
    </row>
    <row r="28" spans="1:15">
      <c r="A28" s="61"/>
      <c r="B28" s="28">
        <v>0</v>
      </c>
      <c r="C28" s="154">
        <v>3</v>
      </c>
      <c r="D28" s="169">
        <f>CHOOSE(C28,$B$47,$B$48,$B$49,$B$50,#REF!,$B$51,#REF!)</f>
        <v>0.03</v>
      </c>
      <c r="E28" s="5"/>
      <c r="F28" s="61"/>
      <c r="G28" s="28">
        <v>0</v>
      </c>
      <c r="H28" s="61">
        <v>3</v>
      </c>
      <c r="I28" s="171">
        <f t="shared" si="1"/>
        <v>0.05</v>
      </c>
      <c r="K28" s="12" t="s">
        <v>219</v>
      </c>
      <c r="L28" s="157">
        <v>0.04</v>
      </c>
      <c r="N28" s="1" t="s">
        <v>120</v>
      </c>
      <c r="O28" s="8">
        <v>0.02</v>
      </c>
    </row>
    <row r="29" spans="1:15">
      <c r="A29" s="61"/>
      <c r="B29" s="28">
        <v>0</v>
      </c>
      <c r="C29" s="154">
        <v>3</v>
      </c>
      <c r="D29" s="169">
        <f>CHOOSE(C29,$B$47,$B$48,$B$49,$B$50,#REF!,$B$51,#REF!)</f>
        <v>0.03</v>
      </c>
      <c r="E29" s="134"/>
      <c r="F29" s="61"/>
      <c r="G29" s="28">
        <v>0</v>
      </c>
      <c r="H29" s="61">
        <v>3</v>
      </c>
      <c r="I29" s="171">
        <f t="shared" si="1"/>
        <v>0.05</v>
      </c>
      <c r="K29" s="219" t="s">
        <v>249</v>
      </c>
      <c r="L29" s="220"/>
      <c r="N29" s="1" t="s">
        <v>340</v>
      </c>
      <c r="O29" s="118">
        <v>48</v>
      </c>
    </row>
    <row r="30" spans="1:15">
      <c r="A30" s="61"/>
      <c r="B30" s="28">
        <v>0</v>
      </c>
      <c r="C30" s="154">
        <v>3</v>
      </c>
      <c r="D30" s="169">
        <f>CHOOSE(C30,$B$47,$B$48,$B$49,$B$50,#REF!,$B$51,#REF!)</f>
        <v>0.03</v>
      </c>
      <c r="E30" s="134"/>
      <c r="F30" s="61"/>
      <c r="G30" s="28">
        <v>0</v>
      </c>
      <c r="H30" s="61">
        <v>3</v>
      </c>
      <c r="I30" s="171">
        <f t="shared" si="1"/>
        <v>0.05</v>
      </c>
      <c r="K30" s="12" t="s">
        <v>220</v>
      </c>
      <c r="L30" s="157">
        <v>0.12</v>
      </c>
    </row>
    <row r="31" spans="1:15">
      <c r="A31" s="61"/>
      <c r="B31" s="28">
        <v>0</v>
      </c>
      <c r="C31" s="154">
        <v>3</v>
      </c>
      <c r="D31" s="169">
        <f>CHOOSE(C31,$B$47,$B$48,$B$49,$B$50,#REF!,$B$51,#REF!)</f>
        <v>0.03</v>
      </c>
      <c r="E31" s="134"/>
      <c r="F31" s="61"/>
      <c r="G31" s="28">
        <v>0</v>
      </c>
      <c r="H31" s="61">
        <v>3</v>
      </c>
      <c r="I31" s="171">
        <f t="shared" si="1"/>
        <v>0.05</v>
      </c>
      <c r="K31" s="12" t="s">
        <v>221</v>
      </c>
      <c r="L31" s="157">
        <v>8.5000000000000006E-2</v>
      </c>
      <c r="N31" s="221" t="s">
        <v>184</v>
      </c>
      <c r="O31" s="222"/>
    </row>
    <row r="32" spans="1:15">
      <c r="A32" s="61"/>
      <c r="B32" s="28">
        <v>0</v>
      </c>
      <c r="C32" s="154">
        <v>3</v>
      </c>
      <c r="D32" s="169">
        <f>CHOOSE(C32,$B$47,$B$48,$B$49,$B$50,#REF!,$B$51,#REF!)</f>
        <v>0.03</v>
      </c>
      <c r="E32" s="134"/>
      <c r="F32" s="61"/>
      <c r="G32" s="28">
        <v>0</v>
      </c>
      <c r="H32" s="61">
        <v>3</v>
      </c>
      <c r="I32" s="171">
        <f t="shared" si="1"/>
        <v>0.05</v>
      </c>
      <c r="K32" s="12" t="s">
        <v>358</v>
      </c>
      <c r="L32" s="157">
        <v>5.2199999999999998E-3</v>
      </c>
      <c r="N32" s="223"/>
      <c r="O32" s="224"/>
    </row>
    <row r="33" spans="1:19">
      <c r="A33" s="61"/>
      <c r="B33" s="28">
        <v>0</v>
      </c>
      <c r="C33" s="154">
        <v>3</v>
      </c>
      <c r="D33" s="169">
        <f>CHOOSE(C33,$B$47,$B$48,$B$49,$B$50,#REF!,$B$51,#REF!)</f>
        <v>0.03</v>
      </c>
      <c r="E33" s="134"/>
      <c r="F33" s="61"/>
      <c r="G33" s="28">
        <v>0</v>
      </c>
      <c r="H33" s="61">
        <v>3</v>
      </c>
      <c r="I33" s="171">
        <f t="shared" si="1"/>
        <v>0.05</v>
      </c>
      <c r="K33" s="7" t="s">
        <v>255</v>
      </c>
      <c r="L33" s="158">
        <f>SUM(L23:L32)</f>
        <v>0.46855333333333338</v>
      </c>
      <c r="N33" s="1" t="s">
        <v>58</v>
      </c>
      <c r="O33" s="8">
        <v>0.2</v>
      </c>
    </row>
    <row r="34" spans="1:19">
      <c r="A34" s="61"/>
      <c r="B34" s="28">
        <v>0</v>
      </c>
      <c r="C34" s="154">
        <v>4</v>
      </c>
      <c r="D34" s="169">
        <f>CHOOSE(C34,$B$47,$B$48,$B$49,$B$50,#REF!,$B$51,#REF!)</f>
        <v>0.03</v>
      </c>
      <c r="E34" s="131"/>
      <c r="F34" s="61"/>
      <c r="G34" s="28">
        <v>0</v>
      </c>
      <c r="H34" s="61">
        <v>3</v>
      </c>
      <c r="I34" s="171">
        <f t="shared" si="1"/>
        <v>0.05</v>
      </c>
    </row>
    <row r="35" spans="1:19">
      <c r="E35" s="134"/>
      <c r="H35" s="62"/>
      <c r="I35" s="62"/>
      <c r="K35" s="7" t="s">
        <v>267</v>
      </c>
      <c r="L35" s="8">
        <v>0.04</v>
      </c>
      <c r="N35" s="221" t="s">
        <v>185</v>
      </c>
      <c r="O35" s="222"/>
    </row>
    <row r="36" spans="1:19">
      <c r="A36" s="7" t="s">
        <v>152</v>
      </c>
      <c r="B36" s="28">
        <v>2025</v>
      </c>
      <c r="E36" s="134"/>
      <c r="F36" s="7" t="s">
        <v>79</v>
      </c>
      <c r="G36" s="8">
        <v>0.06</v>
      </c>
      <c r="H36" s="62"/>
      <c r="I36" s="62"/>
      <c r="K36" s="7" t="s">
        <v>268</v>
      </c>
      <c r="L36" s="8">
        <v>0.04</v>
      </c>
      <c r="N36" s="223"/>
      <c r="O36" s="224"/>
    </row>
    <row r="37" spans="1:19">
      <c r="A37" s="7" t="s">
        <v>124</v>
      </c>
      <c r="B37" s="8">
        <v>0.05</v>
      </c>
      <c r="E37" s="134"/>
      <c r="F37" s="7" t="s">
        <v>80</v>
      </c>
      <c r="G37" s="8">
        <v>0.06</v>
      </c>
      <c r="H37" s="62"/>
      <c r="I37" s="62"/>
      <c r="K37" s="7" t="s">
        <v>269</v>
      </c>
      <c r="L37" s="8">
        <v>0.04</v>
      </c>
      <c r="N37" s="43" t="s">
        <v>139</v>
      </c>
      <c r="O37" s="91">
        <v>1</v>
      </c>
    </row>
    <row r="38" spans="1:19">
      <c r="A38" s="7" t="s">
        <v>125</v>
      </c>
      <c r="B38" s="8">
        <v>0.05</v>
      </c>
      <c r="E38" s="134"/>
      <c r="F38" s="7" t="s">
        <v>167</v>
      </c>
      <c r="G38" s="8">
        <v>0.06</v>
      </c>
      <c r="H38" s="62"/>
      <c r="I38" s="62"/>
      <c r="K38" s="7" t="s">
        <v>275</v>
      </c>
      <c r="L38" s="211">
        <v>1300000</v>
      </c>
      <c r="N38" s="43" t="s">
        <v>258</v>
      </c>
      <c r="O38" s="91">
        <v>1</v>
      </c>
    </row>
    <row r="39" spans="1:19">
      <c r="A39" s="7" t="s">
        <v>166</v>
      </c>
      <c r="B39" s="8">
        <v>0.05</v>
      </c>
      <c r="E39" s="134"/>
      <c r="F39" s="7" t="s">
        <v>128</v>
      </c>
      <c r="G39" s="8">
        <v>0.9</v>
      </c>
      <c r="K39" s="7" t="s">
        <v>270</v>
      </c>
      <c r="L39" s="211">
        <v>162000</v>
      </c>
      <c r="N39" s="43" t="s">
        <v>288</v>
      </c>
      <c r="O39" s="91">
        <v>1</v>
      </c>
    </row>
    <row r="40" spans="1:19">
      <c r="A40" s="7" t="s">
        <v>286</v>
      </c>
      <c r="B40" s="89">
        <v>7.0000000000000007E-2</v>
      </c>
      <c r="E40" s="134"/>
      <c r="F40" s="7" t="s">
        <v>129</v>
      </c>
      <c r="G40" s="9">
        <f>100%-G39</f>
        <v>9.9999999999999978E-2</v>
      </c>
      <c r="S40" s="204"/>
    </row>
    <row r="41" spans="1:19">
      <c r="A41" s="7" t="s">
        <v>287</v>
      </c>
      <c r="B41" s="89">
        <v>7.0000000000000007E-2</v>
      </c>
      <c r="E41" s="134"/>
      <c r="F41" s="7" t="s">
        <v>214</v>
      </c>
      <c r="G41" s="7">
        <v>30</v>
      </c>
    </row>
    <row r="42" spans="1:19">
      <c r="A42" s="7" t="s">
        <v>126</v>
      </c>
      <c r="B42" s="8">
        <v>0.9</v>
      </c>
      <c r="F42" s="127" t="s">
        <v>239</v>
      </c>
      <c r="G42" s="8">
        <v>0</v>
      </c>
    </row>
    <row r="43" spans="1:19">
      <c r="A43" s="7" t="s">
        <v>127</v>
      </c>
      <c r="B43" s="9">
        <f>100%-B42</f>
        <v>9.9999999999999978E-2</v>
      </c>
      <c r="F43" s="127" t="s">
        <v>225</v>
      </c>
      <c r="G43" s="8">
        <v>0.19</v>
      </c>
      <c r="R43" s="203"/>
    </row>
    <row r="44" spans="1:19">
      <c r="A44" s="7" t="s">
        <v>181</v>
      </c>
      <c r="B44" s="10">
        <v>30</v>
      </c>
      <c r="F44" s="127" t="s">
        <v>225</v>
      </c>
      <c r="G44" s="8">
        <v>0.05</v>
      </c>
      <c r="J44" s="62"/>
      <c r="K44" s="62"/>
      <c r="L44" s="62"/>
      <c r="M44" s="62"/>
    </row>
    <row r="45" spans="1:19">
      <c r="A45" s="7" t="s">
        <v>265</v>
      </c>
      <c r="B45" s="8">
        <v>0</v>
      </c>
      <c r="F45" s="127" t="s">
        <v>350</v>
      </c>
      <c r="G45" s="8">
        <v>0.03</v>
      </c>
      <c r="H45" s="62"/>
      <c r="I45" s="62"/>
      <c r="J45" s="62"/>
      <c r="K45" s="62"/>
      <c r="L45" s="62"/>
      <c r="M45" s="62"/>
    </row>
    <row r="46" spans="1:19">
      <c r="A46" s="7" t="s">
        <v>130</v>
      </c>
      <c r="B46" s="8">
        <v>0.04</v>
      </c>
      <c r="F46" s="7" t="s">
        <v>131</v>
      </c>
      <c r="G46" s="8">
        <v>0.04</v>
      </c>
      <c r="H46" s="62"/>
      <c r="I46" s="62"/>
      <c r="J46" s="62"/>
      <c r="K46" s="62"/>
      <c r="L46" s="62"/>
      <c r="M46" s="62"/>
    </row>
    <row r="47" spans="1:19">
      <c r="A47" s="10" t="s">
        <v>238</v>
      </c>
      <c r="B47" s="168">
        <v>0.03</v>
      </c>
      <c r="F47" s="62"/>
      <c r="G47" s="62"/>
      <c r="H47" s="62"/>
      <c r="I47" s="62"/>
      <c r="J47" s="62"/>
      <c r="K47" s="62"/>
      <c r="L47" s="62"/>
      <c r="M47" s="62"/>
    </row>
    <row r="48" spans="1:19">
      <c r="A48" s="10" t="s">
        <v>224</v>
      </c>
      <c r="B48" s="168">
        <v>0.03</v>
      </c>
      <c r="F48" s="62"/>
      <c r="G48" s="62"/>
      <c r="H48" s="62"/>
      <c r="I48" s="62"/>
      <c r="J48" s="62"/>
      <c r="K48" s="62"/>
      <c r="L48" s="62"/>
      <c r="M48" s="62"/>
    </row>
    <row r="49" spans="1:13">
      <c r="A49" s="10" t="s">
        <v>224</v>
      </c>
      <c r="B49" s="168">
        <v>0.03</v>
      </c>
      <c r="F49" s="62"/>
      <c r="G49" s="62"/>
      <c r="H49" s="62"/>
      <c r="I49" s="62"/>
      <c r="J49" s="62"/>
      <c r="K49" s="62"/>
      <c r="L49" s="62"/>
      <c r="M49" s="62"/>
    </row>
    <row r="50" spans="1:13">
      <c r="A50" s="10" t="s">
        <v>349</v>
      </c>
      <c r="B50" s="168">
        <v>0.03</v>
      </c>
      <c r="F50" s="62"/>
      <c r="G50" s="62"/>
      <c r="H50" s="62"/>
      <c r="I50" s="62"/>
      <c r="J50" s="62"/>
      <c r="K50" s="62"/>
      <c r="L50" s="62"/>
      <c r="M50" s="62"/>
    </row>
    <row r="51" spans="1:13">
      <c r="A51" s="10" t="s">
        <v>283</v>
      </c>
      <c r="B51" s="168">
        <v>0.19</v>
      </c>
      <c r="H51" s="62"/>
      <c r="I51" s="62"/>
    </row>
  </sheetData>
  <mergeCells count="16">
    <mergeCell ref="N35:O36"/>
    <mergeCell ref="N31:O32"/>
    <mergeCell ref="N21:O22"/>
    <mergeCell ref="N14:O15"/>
    <mergeCell ref="K2:L3"/>
    <mergeCell ref="K21:L21"/>
    <mergeCell ref="A1:O1"/>
    <mergeCell ref="K27:L27"/>
    <mergeCell ref="K29:L29"/>
    <mergeCell ref="N2:O3"/>
    <mergeCell ref="A2:B3"/>
    <mergeCell ref="C2:D2"/>
    <mergeCell ref="C3:D3"/>
    <mergeCell ref="H2:I2"/>
    <mergeCell ref="F2:G3"/>
    <mergeCell ref="H3:I3"/>
  </mergeCells>
  <pageMargins left="0.7" right="0.7" top="0.75" bottom="0.75" header="0.3" footer="0.3"/>
  <pageSetup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25"/>
  <sheetViews>
    <sheetView zoomScale="110" zoomScaleNormal="110" workbookViewId="0">
      <selection activeCell="B18" sqref="B18"/>
    </sheetView>
  </sheetViews>
  <sheetFormatPr baseColWidth="10" defaultColWidth="11.42578125" defaultRowHeight="12.75"/>
  <cols>
    <col min="1" max="1" width="45.140625" style="2" bestFit="1" customWidth="1"/>
    <col min="2" max="2" width="13" style="2" bestFit="1" customWidth="1"/>
    <col min="3" max="3" width="11.5703125" style="2" bestFit="1" customWidth="1"/>
    <col min="4" max="4" width="12.28515625" style="2" bestFit="1" customWidth="1"/>
    <col min="5" max="5" width="11.5703125" style="2" bestFit="1" customWidth="1"/>
    <col min="6" max="6" width="12.28515625" style="2" bestFit="1" customWidth="1"/>
    <col min="7" max="16384" width="11.42578125" style="2"/>
  </cols>
  <sheetData>
    <row r="1" spans="1:8">
      <c r="A1" s="231" t="s">
        <v>37</v>
      </c>
      <c r="B1" s="231"/>
      <c r="C1" s="231"/>
      <c r="D1" s="231"/>
      <c r="E1" s="231"/>
      <c r="F1" s="231"/>
    </row>
    <row r="2" spans="1:8">
      <c r="A2" s="19"/>
      <c r="B2" s="52" t="str">
        <f>'PyG+Balance G'!B2</f>
        <v>Año 0</v>
      </c>
      <c r="C2" s="57">
        <f>+'Datos base'!B36</f>
        <v>2025</v>
      </c>
      <c r="D2" s="57">
        <f>+C2+1</f>
        <v>2026</v>
      </c>
      <c r="E2" s="57">
        <f>+D2+1</f>
        <v>2027</v>
      </c>
      <c r="F2" s="57">
        <f>+E2+1</f>
        <v>2028</v>
      </c>
    </row>
    <row r="3" spans="1:8">
      <c r="A3" s="19" t="s">
        <v>247</v>
      </c>
      <c r="B3" s="19">
        <v>0</v>
      </c>
      <c r="C3" s="20">
        <f>'PyG+Balance G'!C45</f>
        <v>0</v>
      </c>
      <c r="D3" s="20">
        <f>'PyG+Balance G'!D45</f>
        <v>0</v>
      </c>
      <c r="E3" s="20">
        <f>'PyG+Balance G'!E45</f>
        <v>0</v>
      </c>
      <c r="F3" s="20">
        <f>'PyG+Balance G'!F45</f>
        <v>0</v>
      </c>
    </row>
    <row r="4" spans="1:8">
      <c r="A4" s="19" t="s">
        <v>66</v>
      </c>
      <c r="B4" s="19">
        <v>0</v>
      </c>
      <c r="C4" s="20">
        <f>'A.Tecnico (Inversiones)'!X7+'A.Tecnico (Inversiones)'!X13+'A.Tecnico (Inversiones)'!X19+'A.Tecnico (Inversiones)'!X25+'A.Tecnico (Inversiones)'!X31</f>
        <v>0</v>
      </c>
      <c r="D4" s="20">
        <f>'A.Tecnico (Inversiones)'!Y7+'A.Tecnico (Inversiones)'!Y13+'A.Tecnico (Inversiones)'!Y19+'A.Tecnico (Inversiones)'!Y25+'A.Tecnico (Inversiones)'!Y31</f>
        <v>0</v>
      </c>
      <c r="E4" s="20">
        <f>'A.Tecnico (Inversiones)'!Z7+'A.Tecnico (Inversiones)'!Z13+'A.Tecnico (Inversiones)'!Z19+'A.Tecnico (Inversiones)'!Z25+'A.Tecnico (Inversiones)'!Z31</f>
        <v>0</v>
      </c>
      <c r="F4" s="20">
        <f>'A.Tecnico (Inversiones)'!AA7+'A.Tecnico (Inversiones)'!AA13+'A.Tecnico (Inversiones)'!AA19+'A.Tecnico (Inversiones)'!AA25+'A.Tecnico (Inversiones)'!AA31</f>
        <v>0</v>
      </c>
    </row>
    <row r="5" spans="1:8">
      <c r="A5" s="19" t="s">
        <v>234</v>
      </c>
      <c r="B5" s="19"/>
      <c r="C5" s="20">
        <f>+Prestamos!B5</f>
        <v>0</v>
      </c>
      <c r="D5" s="20">
        <f>Prestamos!C5</f>
        <v>0</v>
      </c>
      <c r="E5" s="20">
        <f>Prestamos!D5</f>
        <v>0</v>
      </c>
      <c r="F5" s="20">
        <f>Prestamos!E5</f>
        <v>0</v>
      </c>
    </row>
    <row r="6" spans="1:8">
      <c r="A6" s="19" t="s">
        <v>67</v>
      </c>
      <c r="B6" s="19">
        <v>0</v>
      </c>
      <c r="C6" s="20">
        <f>'A.Tecnico (Inversiones)'!X37</f>
        <v>0</v>
      </c>
      <c r="D6" s="20">
        <f>'A.Tecnico (Inversiones)'!Y37</f>
        <v>0</v>
      </c>
      <c r="E6" s="20">
        <f>'A.Tecnico (Inversiones)'!Z37</f>
        <v>0</v>
      </c>
      <c r="F6" s="20">
        <f>'A.Tecnico (Inversiones)'!AA37</f>
        <v>0</v>
      </c>
    </row>
    <row r="7" spans="1:8">
      <c r="A7" s="19" t="s">
        <v>237</v>
      </c>
      <c r="B7" s="19"/>
      <c r="C7" s="20">
        <f>+C3+C4</f>
        <v>0</v>
      </c>
      <c r="D7" s="20">
        <f t="shared" ref="D7:F7" si="0">+D3+D4</f>
        <v>0</v>
      </c>
      <c r="E7" s="20">
        <f t="shared" si="0"/>
        <v>0</v>
      </c>
      <c r="F7" s="20">
        <f t="shared" si="0"/>
        <v>0</v>
      </c>
    </row>
    <row r="8" spans="1:8">
      <c r="A8" s="19" t="s">
        <v>148</v>
      </c>
      <c r="B8" s="19"/>
      <c r="C8" s="20">
        <f>C3+C4+C6-C5</f>
        <v>0</v>
      </c>
      <c r="D8" s="20">
        <f>D3+D4+D6-D5</f>
        <v>0</v>
      </c>
      <c r="E8" s="20">
        <f t="shared" ref="E8:F8" si="1">E3+E4+E6-E5</f>
        <v>0</v>
      </c>
      <c r="F8" s="20">
        <f t="shared" si="1"/>
        <v>0</v>
      </c>
    </row>
    <row r="9" spans="1:8">
      <c r="A9" s="19" t="s">
        <v>343</v>
      </c>
      <c r="B9" s="20">
        <f>+'Flujo de Caja'!B21</f>
        <v>0</v>
      </c>
      <c r="C9" s="20">
        <f>+'Flujo de Caja'!O21</f>
        <v>0</v>
      </c>
      <c r="D9" s="20">
        <f>+'Flujo de Caja'!AB21</f>
        <v>0</v>
      </c>
      <c r="E9" s="20">
        <f>+'Flujo de Caja'!AC21</f>
        <v>0</v>
      </c>
      <c r="F9" s="20">
        <f>+'Flujo de Caja'!AD21</f>
        <v>0</v>
      </c>
    </row>
    <row r="10" spans="1:8">
      <c r="A10" s="19" t="s">
        <v>201</v>
      </c>
      <c r="B10" s="20">
        <f>+'Flujo de Caja'!B22</f>
        <v>0</v>
      </c>
      <c r="C10" s="20">
        <f>+'Flujo de Caja'!O22</f>
        <v>0</v>
      </c>
      <c r="D10" s="20">
        <f>+'Flujo de Caja'!AB22</f>
        <v>0</v>
      </c>
      <c r="E10" s="20">
        <f>+'Flujo de Caja'!AC22</f>
        <v>0</v>
      </c>
      <c r="F10" s="20">
        <f>+'Flujo de Caja'!AD22</f>
        <v>0</v>
      </c>
    </row>
    <row r="11" spans="1:8">
      <c r="A11" s="19" t="s">
        <v>149</v>
      </c>
      <c r="B11" s="20">
        <f>B9+B10</f>
        <v>0</v>
      </c>
      <c r="C11" s="20">
        <f t="shared" ref="C11:F11" si="2">C9+C10</f>
        <v>0</v>
      </c>
      <c r="D11" s="20">
        <f t="shared" si="2"/>
        <v>0</v>
      </c>
      <c r="E11" s="20">
        <f t="shared" si="2"/>
        <v>0</v>
      </c>
      <c r="F11" s="20">
        <f t="shared" si="2"/>
        <v>0</v>
      </c>
    </row>
    <row r="12" spans="1:8">
      <c r="A12" s="19" t="s">
        <v>150</v>
      </c>
      <c r="B12" s="19"/>
      <c r="C12" s="19"/>
      <c r="D12" s="19"/>
      <c r="E12" s="20"/>
      <c r="F12" s="60"/>
      <c r="G12" s="117"/>
    </row>
    <row r="13" spans="1:8">
      <c r="A13" s="19" t="s">
        <v>151</v>
      </c>
      <c r="B13" s="20">
        <f>B8-B11+B12</f>
        <v>0</v>
      </c>
      <c r="C13" s="20">
        <f>C8-C11+C12</f>
        <v>0</v>
      </c>
      <c r="D13" s="20">
        <f>D8-D11+D12</f>
        <v>0</v>
      </c>
      <c r="E13" s="20">
        <f>E8-E11+E12</f>
        <v>0</v>
      </c>
      <c r="F13" s="20">
        <f>F8-F11+F12</f>
        <v>0</v>
      </c>
    </row>
    <row r="14" spans="1:8">
      <c r="A14" s="31"/>
      <c r="B14" s="16"/>
      <c r="C14" s="16"/>
      <c r="D14" s="16"/>
      <c r="E14" s="16"/>
      <c r="F14" s="16"/>
    </row>
    <row r="15" spans="1:8">
      <c r="A15" s="46" t="s">
        <v>70</v>
      </c>
      <c r="B15" s="13">
        <f>B13</f>
        <v>0</v>
      </c>
      <c r="C15" s="13">
        <f>B15*(1+'Datos base'!$O$33)+C13</f>
        <v>0</v>
      </c>
      <c r="D15" s="13">
        <f>C15*(1+'Datos base'!$O$33)+D13</f>
        <v>0</v>
      </c>
      <c r="E15" s="13">
        <f>D15*(1+'Datos base'!$O$33)+E13</f>
        <v>0</v>
      </c>
      <c r="F15" s="13">
        <f>E15*(1+'Datos base'!$O$33)+F13</f>
        <v>0</v>
      </c>
      <c r="H15" s="182"/>
    </row>
    <row r="16" spans="1:8">
      <c r="A16" s="46" t="s">
        <v>71</v>
      </c>
      <c r="B16" s="51">
        <f>SUM(C16:F16)</f>
        <v>0</v>
      </c>
      <c r="C16" s="182">
        <f>IF(AND(C15&gt;0,B15&lt;0),1+ABS(B15)/(ABS(C15)+ABS(B15)),0)</f>
        <v>0</v>
      </c>
      <c r="D16" s="182">
        <f>IF(AND(D15&gt;0,C15&lt;0),1+ABS(C15)/(ABS(D15)+ABS(C15)),0)</f>
        <v>0</v>
      </c>
      <c r="E16" s="182">
        <f>IF(AND(E15&gt;0,D15&lt;0),2+ABS(D15)/(ABS(E15)+ABS(D15)),0)</f>
        <v>0</v>
      </c>
      <c r="F16" s="182">
        <f>IF(AND(F15&gt;0,E15&lt;0),3+ABS(E15)/(ABS(F15)+ABS(E15)),0)</f>
        <v>0</v>
      </c>
    </row>
    <row r="17" spans="1:6">
      <c r="A17" s="46" t="s">
        <v>68</v>
      </c>
      <c r="B17" s="120" t="str">
        <f>IF(B13=0,"N.A.",IRR(B13:F13))</f>
        <v>N.A.</v>
      </c>
      <c r="C17" s="31"/>
      <c r="D17" s="31"/>
      <c r="E17" s="31"/>
      <c r="F17" s="31"/>
    </row>
    <row r="18" spans="1:6">
      <c r="A18" s="46" t="s">
        <v>69</v>
      </c>
      <c r="B18" s="13">
        <f>B13+NPV('Datos base'!O33,C13:F13)</f>
        <v>0</v>
      </c>
      <c r="C18" s="31"/>
      <c r="D18" s="31"/>
      <c r="E18" s="31"/>
      <c r="F18" s="31"/>
    </row>
    <row r="19" spans="1:6">
      <c r="A19" s="46" t="s">
        <v>58</v>
      </c>
      <c r="B19" s="14">
        <f>'Datos base'!O33</f>
        <v>0.2</v>
      </c>
      <c r="C19" s="31"/>
      <c r="D19" s="31"/>
      <c r="E19" s="31"/>
      <c r="F19" s="31"/>
    </row>
    <row r="25" spans="1:6">
      <c r="F25" s="15"/>
    </row>
  </sheetData>
  <mergeCells count="1">
    <mergeCell ref="A1:F1"/>
  </mergeCells>
  <pageMargins left="0.7" right="0.7" top="0.75" bottom="0.75" header="0.3" footer="0.3"/>
  <pageSetup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J142"/>
  <sheetViews>
    <sheetView zoomScale="70" zoomScaleNormal="70" workbookViewId="0">
      <selection activeCell="D33" sqref="D33"/>
    </sheetView>
  </sheetViews>
  <sheetFormatPr baseColWidth="10" defaultColWidth="10.7109375" defaultRowHeight="12.75"/>
  <cols>
    <col min="1" max="1" width="26" bestFit="1" customWidth="1"/>
    <col min="2" max="3" width="13.85546875" bestFit="1" customWidth="1"/>
    <col min="4" max="35" width="12.85546875" bestFit="1" customWidth="1"/>
    <col min="36" max="38" width="11.5703125" bestFit="1" customWidth="1"/>
    <col min="39" max="39" width="15.28515625" bestFit="1" customWidth="1"/>
    <col min="40" max="40" width="11.85546875" bestFit="1" customWidth="1"/>
    <col min="41" max="62" width="13.42578125" bestFit="1" customWidth="1"/>
  </cols>
  <sheetData>
    <row r="1" spans="1:50">
      <c r="B1" s="179" t="s">
        <v>112</v>
      </c>
      <c r="C1" s="179" t="s">
        <v>112</v>
      </c>
      <c r="D1" s="179" t="s">
        <v>112</v>
      </c>
      <c r="E1" s="101" t="s">
        <v>112</v>
      </c>
    </row>
    <row r="2" spans="1:50">
      <c r="B2" s="180">
        <f>'Flujo de Caja'!O3</f>
        <v>2025</v>
      </c>
      <c r="C2" s="180">
        <f>'Flujo de Caja'!AB3</f>
        <v>2026</v>
      </c>
      <c r="D2" s="180">
        <f>'Flujo de Caja'!AC3</f>
        <v>2027</v>
      </c>
      <c r="E2" s="102">
        <f>'Flujo de Caja'!AD3</f>
        <v>2028</v>
      </c>
    </row>
    <row r="3" spans="1:50">
      <c r="A3" s="46" t="s">
        <v>342</v>
      </c>
      <c r="B3" s="13">
        <f>SUM(C10:N10)</f>
        <v>0</v>
      </c>
      <c r="C3" s="13">
        <f>SUM(O10:Z10)</f>
        <v>0</v>
      </c>
      <c r="D3" s="13">
        <f>SUM(AA10:AL10)</f>
        <v>0</v>
      </c>
      <c r="E3" s="13">
        <f t="shared" ref="E3:E4" si="0">SUM(AM10:AX10)</f>
        <v>0</v>
      </c>
    </row>
    <row r="4" spans="1:50">
      <c r="A4" s="46" t="s">
        <v>122</v>
      </c>
      <c r="B4" s="13">
        <f>SUM(C11:N11)</f>
        <v>0</v>
      </c>
      <c r="C4" s="13">
        <f>SUM(O11:Z11)</f>
        <v>0</v>
      </c>
      <c r="D4" s="13">
        <f t="shared" ref="D4:D5" si="1">SUM(AA11:AL11)</f>
        <v>0</v>
      </c>
      <c r="E4" s="13">
        <f t="shared" si="0"/>
        <v>0</v>
      </c>
    </row>
    <row r="5" spans="1:50">
      <c r="A5" s="46" t="s">
        <v>123</v>
      </c>
      <c r="B5" s="13">
        <f>SUM(C12:N12)</f>
        <v>0</v>
      </c>
      <c r="C5" s="13">
        <f>SUM(O12:Z12)</f>
        <v>0</v>
      </c>
      <c r="D5" s="13">
        <f t="shared" si="1"/>
        <v>0</v>
      </c>
      <c r="E5" s="13">
        <f>SUM(AM12:AX12)</f>
        <v>0</v>
      </c>
    </row>
    <row r="7" spans="1:50">
      <c r="A7" s="12" t="s">
        <v>113</v>
      </c>
      <c r="B7" s="40"/>
      <c r="C7" s="233">
        <f>+'Flujo de Caja'!C2</f>
        <v>2025</v>
      </c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49">
        <f>+C7+1</f>
        <v>2026</v>
      </c>
      <c r="P7" s="250"/>
      <c r="Q7" s="250"/>
      <c r="R7" s="250"/>
      <c r="S7" s="250"/>
      <c r="T7" s="250"/>
      <c r="U7" s="250"/>
      <c r="V7" s="250"/>
      <c r="W7" s="250"/>
      <c r="X7" s="250"/>
      <c r="Y7" s="250"/>
      <c r="Z7" s="251"/>
      <c r="AA7" s="249">
        <f t="shared" ref="AA7" si="2">+O7+1</f>
        <v>2027</v>
      </c>
      <c r="AB7" s="250"/>
      <c r="AC7" s="250"/>
      <c r="AD7" s="250"/>
      <c r="AE7" s="250"/>
      <c r="AF7" s="250"/>
      <c r="AG7" s="250"/>
      <c r="AH7" s="250"/>
      <c r="AI7" s="250"/>
      <c r="AJ7" s="250"/>
      <c r="AK7" s="250"/>
      <c r="AL7" s="251"/>
      <c r="AM7" s="249">
        <f t="shared" ref="AM7" si="3">+AA7+1</f>
        <v>2028</v>
      </c>
      <c r="AN7" s="250"/>
      <c r="AO7" s="250"/>
      <c r="AP7" s="250"/>
      <c r="AQ7" s="250"/>
      <c r="AR7" s="250"/>
      <c r="AS7" s="250"/>
      <c r="AT7" s="250"/>
      <c r="AU7" s="250"/>
      <c r="AV7" s="250"/>
      <c r="AW7" s="250"/>
      <c r="AX7" s="251"/>
    </row>
    <row r="8" spans="1:50">
      <c r="A8" s="44" t="s">
        <v>12</v>
      </c>
      <c r="B8" s="44" t="str">
        <f>'Flujo de Caja'!B3</f>
        <v>Año 0</v>
      </c>
      <c r="C8" s="44" t="s">
        <v>100</v>
      </c>
      <c r="D8" s="44" t="s">
        <v>101</v>
      </c>
      <c r="E8" s="44" t="s">
        <v>102</v>
      </c>
      <c r="F8" s="44" t="s">
        <v>103</v>
      </c>
      <c r="G8" s="44" t="s">
        <v>104</v>
      </c>
      <c r="H8" s="44" t="s">
        <v>105</v>
      </c>
      <c r="I8" s="44" t="s">
        <v>106</v>
      </c>
      <c r="J8" s="44" t="s">
        <v>107</v>
      </c>
      <c r="K8" s="44" t="s">
        <v>108</v>
      </c>
      <c r="L8" s="44" t="s">
        <v>109</v>
      </c>
      <c r="M8" s="44" t="s">
        <v>110</v>
      </c>
      <c r="N8" s="44" t="s">
        <v>111</v>
      </c>
      <c r="O8" s="179" t="s">
        <v>100</v>
      </c>
      <c r="P8" s="179" t="s">
        <v>101</v>
      </c>
      <c r="Q8" s="179" t="s">
        <v>102</v>
      </c>
      <c r="R8" s="179" t="s">
        <v>103</v>
      </c>
      <c r="S8" s="179" t="s">
        <v>104</v>
      </c>
      <c r="T8" s="179" t="s">
        <v>105</v>
      </c>
      <c r="U8" s="179" t="s">
        <v>106</v>
      </c>
      <c r="V8" s="179" t="s">
        <v>107</v>
      </c>
      <c r="W8" s="179" t="s">
        <v>108</v>
      </c>
      <c r="X8" s="179" t="s">
        <v>109</v>
      </c>
      <c r="Y8" s="179" t="s">
        <v>110</v>
      </c>
      <c r="Z8" s="179" t="s">
        <v>111</v>
      </c>
      <c r="AA8" s="179" t="s">
        <v>100</v>
      </c>
      <c r="AB8" s="179" t="s">
        <v>101</v>
      </c>
      <c r="AC8" s="179" t="s">
        <v>102</v>
      </c>
      <c r="AD8" s="179" t="s">
        <v>103</v>
      </c>
      <c r="AE8" s="179" t="s">
        <v>104</v>
      </c>
      <c r="AF8" s="179" t="s">
        <v>105</v>
      </c>
      <c r="AG8" s="179" t="s">
        <v>106</v>
      </c>
      <c r="AH8" s="179" t="s">
        <v>107</v>
      </c>
      <c r="AI8" s="179" t="s">
        <v>108</v>
      </c>
      <c r="AJ8" s="179" t="s">
        <v>109</v>
      </c>
      <c r="AK8" s="179" t="s">
        <v>110</v>
      </c>
      <c r="AL8" s="179" t="s">
        <v>111</v>
      </c>
      <c r="AM8" s="179" t="s">
        <v>100</v>
      </c>
      <c r="AN8" s="179" t="s">
        <v>101</v>
      </c>
      <c r="AO8" s="179" t="s">
        <v>102</v>
      </c>
      <c r="AP8" s="179" t="s">
        <v>103</v>
      </c>
      <c r="AQ8" s="179" t="s">
        <v>104</v>
      </c>
      <c r="AR8" s="179" t="s">
        <v>105</v>
      </c>
      <c r="AS8" s="179" t="s">
        <v>106</v>
      </c>
      <c r="AT8" s="179" t="s">
        <v>107</v>
      </c>
      <c r="AU8" s="179" t="s">
        <v>108</v>
      </c>
      <c r="AV8" s="179" t="s">
        <v>109</v>
      </c>
      <c r="AW8" s="179" t="s">
        <v>110</v>
      </c>
      <c r="AX8" s="179" t="s">
        <v>111</v>
      </c>
    </row>
    <row r="9" spans="1:50">
      <c r="A9" s="46" t="s">
        <v>179</v>
      </c>
      <c r="B9" s="13">
        <f>+B18+B23+B28+B33+B38+B43+B48+B53+B58+B63+B68+B73+B78+B83+B88+B93+B98+B103+B108+B113+B118+B123+B128+B133+B138</f>
        <v>0</v>
      </c>
      <c r="C9" s="13">
        <f t="shared" ref="C9:Z13" si="4">+C18+C23+C28+C33+C38+C43+C48+C53+C58+C63+C68+C73+C78+C83+C88+C93+C98+C103+C108+C113+C118+C123+C128+C133+C138</f>
        <v>0</v>
      </c>
      <c r="D9" s="13">
        <f t="shared" si="4"/>
        <v>0</v>
      </c>
      <c r="E9" s="13">
        <f t="shared" si="4"/>
        <v>0</v>
      </c>
      <c r="F9" s="13">
        <f t="shared" si="4"/>
        <v>0</v>
      </c>
      <c r="G9" s="13">
        <f t="shared" si="4"/>
        <v>0</v>
      </c>
      <c r="H9" s="13">
        <f t="shared" si="4"/>
        <v>0</v>
      </c>
      <c r="I9" s="13">
        <f t="shared" si="4"/>
        <v>0</v>
      </c>
      <c r="J9" s="13">
        <f t="shared" si="4"/>
        <v>0</v>
      </c>
      <c r="K9" s="13">
        <f t="shared" si="4"/>
        <v>0</v>
      </c>
      <c r="L9" s="13">
        <f t="shared" si="4"/>
        <v>0</v>
      </c>
      <c r="M9" s="13">
        <f t="shared" si="4"/>
        <v>0</v>
      </c>
      <c r="N9" s="13">
        <f t="shared" si="4"/>
        <v>0</v>
      </c>
      <c r="O9" s="13">
        <f t="shared" si="4"/>
        <v>0</v>
      </c>
      <c r="P9" s="13">
        <f t="shared" si="4"/>
        <v>0</v>
      </c>
      <c r="Q9" s="13">
        <f t="shared" si="4"/>
        <v>0</v>
      </c>
      <c r="R9" s="13">
        <f t="shared" si="4"/>
        <v>0</v>
      </c>
      <c r="S9" s="13">
        <f t="shared" si="4"/>
        <v>0</v>
      </c>
      <c r="T9" s="13">
        <f t="shared" si="4"/>
        <v>0</v>
      </c>
      <c r="U9" s="13">
        <f t="shared" si="4"/>
        <v>0</v>
      </c>
      <c r="V9" s="13">
        <f t="shared" si="4"/>
        <v>0</v>
      </c>
      <c r="W9" s="13">
        <f t="shared" si="4"/>
        <v>0</v>
      </c>
      <c r="X9" s="13">
        <f t="shared" si="4"/>
        <v>0</v>
      </c>
      <c r="Y9" s="13">
        <f t="shared" si="4"/>
        <v>0</v>
      </c>
      <c r="Z9" s="13">
        <f t="shared" si="4"/>
        <v>0</v>
      </c>
      <c r="AA9" s="13">
        <f>+AA18+AA23+AA28+AA33+AA38+AA43+AA48+AA53+AA58+AA63+AA68+AA73+AA78+AA83+AA88+AA93+AA98+AA103+AA108+AA113+AA118+AA123+AA128+AA133+AA138</f>
        <v>0</v>
      </c>
      <c r="AB9" s="13">
        <f t="shared" ref="AB9:AX9" si="5">+AB18+AB23+AB28+AB33+AB38+AB43+AB48+AB53+AB58+AB63+AB68+AB73+AB78+AB83+AB88+AB93+AB98+AB103+AB108+AB113+AB118+AB123+AB128+AB133+AB138</f>
        <v>0</v>
      </c>
      <c r="AC9" s="13">
        <f t="shared" si="5"/>
        <v>0</v>
      </c>
      <c r="AD9" s="13">
        <f t="shared" si="5"/>
        <v>0</v>
      </c>
      <c r="AE9" s="13">
        <f t="shared" si="5"/>
        <v>0</v>
      </c>
      <c r="AF9" s="13">
        <f t="shared" si="5"/>
        <v>0</v>
      </c>
      <c r="AG9" s="13">
        <f t="shared" si="5"/>
        <v>0</v>
      </c>
      <c r="AH9" s="13">
        <f t="shared" si="5"/>
        <v>0</v>
      </c>
      <c r="AI9" s="13">
        <f t="shared" si="5"/>
        <v>0</v>
      </c>
      <c r="AJ9" s="13">
        <f t="shared" si="5"/>
        <v>0</v>
      </c>
      <c r="AK9" s="13">
        <f t="shared" si="5"/>
        <v>0</v>
      </c>
      <c r="AL9" s="13">
        <f t="shared" si="5"/>
        <v>0</v>
      </c>
      <c r="AM9" s="13">
        <f t="shared" si="5"/>
        <v>0</v>
      </c>
      <c r="AN9" s="13">
        <f t="shared" si="5"/>
        <v>0</v>
      </c>
      <c r="AO9" s="13">
        <f t="shared" si="5"/>
        <v>0</v>
      </c>
      <c r="AP9" s="13">
        <f t="shared" si="5"/>
        <v>0</v>
      </c>
      <c r="AQ9" s="13">
        <f t="shared" si="5"/>
        <v>0</v>
      </c>
      <c r="AR9" s="13">
        <f t="shared" si="5"/>
        <v>0</v>
      </c>
      <c r="AS9" s="13">
        <f t="shared" si="5"/>
        <v>0</v>
      </c>
      <c r="AT9" s="13">
        <f t="shared" si="5"/>
        <v>0</v>
      </c>
      <c r="AU9" s="13">
        <f t="shared" si="5"/>
        <v>0</v>
      </c>
      <c r="AV9" s="13">
        <f t="shared" si="5"/>
        <v>0</v>
      </c>
      <c r="AW9" s="13">
        <f t="shared" si="5"/>
        <v>0</v>
      </c>
      <c r="AX9" s="13">
        <f t="shared" si="5"/>
        <v>0</v>
      </c>
    </row>
    <row r="10" spans="1:50">
      <c r="A10" s="46" t="s">
        <v>178</v>
      </c>
      <c r="B10" s="13">
        <f t="shared" ref="B10:Q13" si="6">+B19+B24+B29+B34+B39+B44+B49+B54+B59+B64+B69+B74+B79+B84+B89+B94+B99+B104+B109+B114+B119+B124+B129+B134+B139</f>
        <v>0</v>
      </c>
      <c r="C10" s="13">
        <f t="shared" si="6"/>
        <v>0</v>
      </c>
      <c r="D10" s="13">
        <f t="shared" si="6"/>
        <v>0</v>
      </c>
      <c r="E10" s="13">
        <f t="shared" si="6"/>
        <v>0</v>
      </c>
      <c r="F10" s="13">
        <f t="shared" si="6"/>
        <v>0</v>
      </c>
      <c r="G10" s="13">
        <f t="shared" si="6"/>
        <v>0</v>
      </c>
      <c r="H10" s="13">
        <f t="shared" si="6"/>
        <v>0</v>
      </c>
      <c r="I10" s="13">
        <f t="shared" si="6"/>
        <v>0</v>
      </c>
      <c r="J10" s="13">
        <f t="shared" si="6"/>
        <v>0</v>
      </c>
      <c r="K10" s="13">
        <f t="shared" si="6"/>
        <v>0</v>
      </c>
      <c r="L10" s="13">
        <f t="shared" si="6"/>
        <v>0</v>
      </c>
      <c r="M10" s="13">
        <f t="shared" si="6"/>
        <v>0</v>
      </c>
      <c r="N10" s="13">
        <f t="shared" si="6"/>
        <v>0</v>
      </c>
      <c r="O10" s="13">
        <f t="shared" si="6"/>
        <v>0</v>
      </c>
      <c r="P10" s="13">
        <f t="shared" si="6"/>
        <v>0</v>
      </c>
      <c r="Q10" s="13">
        <f t="shared" si="6"/>
        <v>0</v>
      </c>
      <c r="R10" s="13">
        <f t="shared" si="4"/>
        <v>0</v>
      </c>
      <c r="S10" s="13">
        <f t="shared" si="4"/>
        <v>0</v>
      </c>
      <c r="T10" s="13">
        <f t="shared" si="4"/>
        <v>0</v>
      </c>
      <c r="U10" s="13">
        <f t="shared" si="4"/>
        <v>0</v>
      </c>
      <c r="V10" s="13">
        <f t="shared" si="4"/>
        <v>0</v>
      </c>
      <c r="W10" s="13">
        <f t="shared" si="4"/>
        <v>0</v>
      </c>
      <c r="X10" s="13">
        <f t="shared" si="4"/>
        <v>0</v>
      </c>
      <c r="Y10" s="13">
        <f t="shared" si="4"/>
        <v>0</v>
      </c>
      <c r="Z10" s="13">
        <f t="shared" si="4"/>
        <v>0</v>
      </c>
      <c r="AA10" s="13">
        <f t="shared" ref="AA10" si="7">+AA19+AA24+AA29+AA34+AA39+AA44+AA49+AA54+AA59+AA64+AA69+AA74+AA79+AA84+AA89+AA94+AA99+AA104+AA109+AA114+AA119+AA124+AA129+AA134+AA139</f>
        <v>0</v>
      </c>
      <c r="AB10" s="13">
        <f t="shared" ref="AB10:AX10" si="8">+AB19+AB24+AB29+AB34+AB39+AB44+AB49+AB54+AB59+AB64+AB69+AB74+AB79+AB84+AB89+AB94+AB99+AB104+AB109+AB114+AB119+AB124+AB129+AB134+AB139</f>
        <v>0</v>
      </c>
      <c r="AC10" s="13">
        <f t="shared" si="8"/>
        <v>0</v>
      </c>
      <c r="AD10" s="13">
        <f t="shared" si="8"/>
        <v>0</v>
      </c>
      <c r="AE10" s="13">
        <f t="shared" si="8"/>
        <v>0</v>
      </c>
      <c r="AF10" s="13">
        <f t="shared" si="8"/>
        <v>0</v>
      </c>
      <c r="AG10" s="13">
        <f t="shared" si="8"/>
        <v>0</v>
      </c>
      <c r="AH10" s="13">
        <f t="shared" si="8"/>
        <v>0</v>
      </c>
      <c r="AI10" s="13">
        <f t="shared" si="8"/>
        <v>0</v>
      </c>
      <c r="AJ10" s="13">
        <f t="shared" si="8"/>
        <v>0</v>
      </c>
      <c r="AK10" s="13">
        <f t="shared" si="8"/>
        <v>0</v>
      </c>
      <c r="AL10" s="13">
        <f t="shared" si="8"/>
        <v>0</v>
      </c>
      <c r="AM10" s="13">
        <f t="shared" si="8"/>
        <v>0</v>
      </c>
      <c r="AN10" s="13">
        <f t="shared" si="8"/>
        <v>0</v>
      </c>
      <c r="AO10" s="13">
        <f t="shared" si="8"/>
        <v>0</v>
      </c>
      <c r="AP10" s="13">
        <f t="shared" si="8"/>
        <v>0</v>
      </c>
      <c r="AQ10" s="13">
        <f t="shared" si="8"/>
        <v>0</v>
      </c>
      <c r="AR10" s="13">
        <f t="shared" si="8"/>
        <v>0</v>
      </c>
      <c r="AS10" s="13">
        <f t="shared" si="8"/>
        <v>0</v>
      </c>
      <c r="AT10" s="13">
        <f t="shared" si="8"/>
        <v>0</v>
      </c>
      <c r="AU10" s="13">
        <f t="shared" si="8"/>
        <v>0</v>
      </c>
      <c r="AV10" s="13">
        <f t="shared" si="8"/>
        <v>0</v>
      </c>
      <c r="AW10" s="13">
        <f t="shared" si="8"/>
        <v>0</v>
      </c>
      <c r="AX10" s="13">
        <f t="shared" si="8"/>
        <v>0</v>
      </c>
    </row>
    <row r="11" spans="1:50">
      <c r="A11" s="46" t="s">
        <v>122</v>
      </c>
      <c r="B11" s="13">
        <f t="shared" si="6"/>
        <v>0</v>
      </c>
      <c r="C11" s="13">
        <f t="shared" si="4"/>
        <v>0</v>
      </c>
      <c r="D11" s="13">
        <f t="shared" si="4"/>
        <v>0</v>
      </c>
      <c r="E11" s="13">
        <f t="shared" si="4"/>
        <v>0</v>
      </c>
      <c r="F11" s="13">
        <f t="shared" si="4"/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13">
        <f t="shared" si="4"/>
        <v>0</v>
      </c>
      <c r="K11" s="13">
        <f t="shared" si="4"/>
        <v>0</v>
      </c>
      <c r="L11" s="13">
        <f t="shared" si="4"/>
        <v>0</v>
      </c>
      <c r="M11" s="13">
        <f t="shared" si="4"/>
        <v>0</v>
      </c>
      <c r="N11" s="13">
        <f t="shared" si="4"/>
        <v>0</v>
      </c>
      <c r="O11" s="13">
        <f t="shared" si="4"/>
        <v>0</v>
      </c>
      <c r="P11" s="13">
        <f t="shared" si="4"/>
        <v>0</v>
      </c>
      <c r="Q11" s="13">
        <f t="shared" si="4"/>
        <v>0</v>
      </c>
      <c r="R11" s="13">
        <f t="shared" si="4"/>
        <v>0</v>
      </c>
      <c r="S11" s="13">
        <f t="shared" si="4"/>
        <v>0</v>
      </c>
      <c r="T11" s="13">
        <f t="shared" si="4"/>
        <v>0</v>
      </c>
      <c r="U11" s="13">
        <f t="shared" si="4"/>
        <v>0</v>
      </c>
      <c r="V11" s="13">
        <f t="shared" si="4"/>
        <v>0</v>
      </c>
      <c r="W11" s="13">
        <f t="shared" si="4"/>
        <v>0</v>
      </c>
      <c r="X11" s="13">
        <f t="shared" si="4"/>
        <v>0</v>
      </c>
      <c r="Y11" s="13">
        <f t="shared" si="4"/>
        <v>0</v>
      </c>
      <c r="Z11" s="13">
        <f t="shared" si="4"/>
        <v>0</v>
      </c>
      <c r="AA11" s="13">
        <f t="shared" ref="AA11" si="9">+AA20+AA25+AA30+AA35+AA40+AA45+AA50+AA55+AA60+AA65+AA70+AA75+AA80+AA85+AA90+AA95+AA100+AA105+AA110+AA115+AA120+AA125+AA130+AA135+AA140</f>
        <v>0</v>
      </c>
      <c r="AB11" s="13">
        <f t="shared" ref="AB11:AX11" si="10">+AB20+AB25+AB30+AB35+AB40+AB45+AB50+AB55+AB60+AB65+AB70+AB75+AB80+AB85+AB90+AB95+AB100+AB105+AB110+AB115+AB120+AB125+AB130+AB135+AB140</f>
        <v>0</v>
      </c>
      <c r="AC11" s="13">
        <f t="shared" si="10"/>
        <v>0</v>
      </c>
      <c r="AD11" s="13">
        <f t="shared" si="10"/>
        <v>0</v>
      </c>
      <c r="AE11" s="13">
        <f t="shared" si="10"/>
        <v>0</v>
      </c>
      <c r="AF11" s="13">
        <f t="shared" si="10"/>
        <v>0</v>
      </c>
      <c r="AG11" s="13">
        <f t="shared" si="10"/>
        <v>0</v>
      </c>
      <c r="AH11" s="13">
        <f t="shared" si="10"/>
        <v>0</v>
      </c>
      <c r="AI11" s="13">
        <f t="shared" si="10"/>
        <v>0</v>
      </c>
      <c r="AJ11" s="13">
        <f t="shared" si="10"/>
        <v>0</v>
      </c>
      <c r="AK11" s="13">
        <f t="shared" si="10"/>
        <v>0</v>
      </c>
      <c r="AL11" s="13">
        <f t="shared" si="10"/>
        <v>0</v>
      </c>
      <c r="AM11" s="13">
        <f t="shared" si="10"/>
        <v>0</v>
      </c>
      <c r="AN11" s="13">
        <f t="shared" si="10"/>
        <v>0</v>
      </c>
      <c r="AO11" s="13">
        <f t="shared" si="10"/>
        <v>0</v>
      </c>
      <c r="AP11" s="13">
        <f t="shared" si="10"/>
        <v>0</v>
      </c>
      <c r="AQ11" s="13">
        <f t="shared" si="10"/>
        <v>0</v>
      </c>
      <c r="AR11" s="13">
        <f t="shared" si="10"/>
        <v>0</v>
      </c>
      <c r="AS11" s="13">
        <f t="shared" si="10"/>
        <v>0</v>
      </c>
      <c r="AT11" s="13">
        <f t="shared" si="10"/>
        <v>0</v>
      </c>
      <c r="AU11" s="13">
        <f t="shared" si="10"/>
        <v>0</v>
      </c>
      <c r="AV11" s="13">
        <f t="shared" si="10"/>
        <v>0</v>
      </c>
      <c r="AW11" s="13">
        <f t="shared" si="10"/>
        <v>0</v>
      </c>
      <c r="AX11" s="13">
        <f t="shared" si="10"/>
        <v>0</v>
      </c>
    </row>
    <row r="12" spans="1:50">
      <c r="A12" s="46" t="s">
        <v>123</v>
      </c>
      <c r="B12" s="13">
        <f t="shared" si="6"/>
        <v>0</v>
      </c>
      <c r="C12" s="13">
        <f t="shared" si="4"/>
        <v>0</v>
      </c>
      <c r="D12" s="13">
        <f t="shared" si="4"/>
        <v>0</v>
      </c>
      <c r="E12" s="13">
        <f t="shared" si="4"/>
        <v>0</v>
      </c>
      <c r="F12" s="13">
        <f t="shared" si="4"/>
        <v>0</v>
      </c>
      <c r="G12" s="13">
        <f t="shared" si="4"/>
        <v>0</v>
      </c>
      <c r="H12" s="13">
        <f t="shared" si="4"/>
        <v>0</v>
      </c>
      <c r="I12" s="13">
        <f t="shared" si="4"/>
        <v>0</v>
      </c>
      <c r="J12" s="13">
        <f t="shared" si="4"/>
        <v>0</v>
      </c>
      <c r="K12" s="13">
        <f t="shared" si="4"/>
        <v>0</v>
      </c>
      <c r="L12" s="13">
        <f t="shared" si="4"/>
        <v>0</v>
      </c>
      <c r="M12" s="13">
        <f t="shared" si="4"/>
        <v>0</v>
      </c>
      <c r="N12" s="13">
        <f t="shared" si="4"/>
        <v>0</v>
      </c>
      <c r="O12" s="13">
        <f t="shared" si="4"/>
        <v>0</v>
      </c>
      <c r="P12" s="13">
        <f t="shared" si="4"/>
        <v>0</v>
      </c>
      <c r="Q12" s="13">
        <f t="shared" si="4"/>
        <v>0</v>
      </c>
      <c r="R12" s="13">
        <f t="shared" si="4"/>
        <v>0</v>
      </c>
      <c r="S12" s="13">
        <f t="shared" si="4"/>
        <v>0</v>
      </c>
      <c r="T12" s="13">
        <f t="shared" si="4"/>
        <v>0</v>
      </c>
      <c r="U12" s="13">
        <f t="shared" si="4"/>
        <v>0</v>
      </c>
      <c r="V12" s="13">
        <f t="shared" si="4"/>
        <v>0</v>
      </c>
      <c r="W12" s="13">
        <f t="shared" si="4"/>
        <v>0</v>
      </c>
      <c r="X12" s="13">
        <f t="shared" si="4"/>
        <v>0</v>
      </c>
      <c r="Y12" s="13">
        <f t="shared" si="4"/>
        <v>0</v>
      </c>
      <c r="Z12" s="13">
        <f t="shared" si="4"/>
        <v>0</v>
      </c>
      <c r="AA12" s="13">
        <f t="shared" ref="AA12" si="11">+AA21+AA26+AA31+AA36+AA41+AA46+AA51+AA56+AA61+AA66+AA71+AA76+AA81+AA86+AA91+AA96+AA101+AA106+AA111+AA116+AA121+AA126+AA131+AA136+AA141</f>
        <v>0</v>
      </c>
      <c r="AB12" s="13">
        <f t="shared" ref="AB12:AX12" si="12">+AB21+AB26+AB31+AB36+AB41+AB46+AB51+AB56+AB61+AB66+AB71+AB76+AB81+AB86+AB91+AB96+AB101+AB106+AB111+AB116+AB121+AB126+AB131+AB136+AB141</f>
        <v>0</v>
      </c>
      <c r="AC12" s="13">
        <f t="shared" si="12"/>
        <v>0</v>
      </c>
      <c r="AD12" s="13">
        <f t="shared" si="12"/>
        <v>0</v>
      </c>
      <c r="AE12" s="13">
        <f t="shared" si="12"/>
        <v>0</v>
      </c>
      <c r="AF12" s="13">
        <f t="shared" si="12"/>
        <v>0</v>
      </c>
      <c r="AG12" s="13">
        <f t="shared" si="12"/>
        <v>0</v>
      </c>
      <c r="AH12" s="13">
        <f t="shared" si="12"/>
        <v>0</v>
      </c>
      <c r="AI12" s="13">
        <f t="shared" si="12"/>
        <v>0</v>
      </c>
      <c r="AJ12" s="13">
        <f t="shared" si="12"/>
        <v>0</v>
      </c>
      <c r="AK12" s="13">
        <f t="shared" si="12"/>
        <v>0</v>
      </c>
      <c r="AL12" s="13">
        <f t="shared" si="12"/>
        <v>0</v>
      </c>
      <c r="AM12" s="13">
        <f t="shared" si="12"/>
        <v>0</v>
      </c>
      <c r="AN12" s="13">
        <f t="shared" si="12"/>
        <v>0</v>
      </c>
      <c r="AO12" s="13">
        <f t="shared" si="12"/>
        <v>0</v>
      </c>
      <c r="AP12" s="13">
        <f t="shared" si="12"/>
        <v>0</v>
      </c>
      <c r="AQ12" s="13">
        <f t="shared" si="12"/>
        <v>0</v>
      </c>
      <c r="AR12" s="13">
        <f t="shared" si="12"/>
        <v>0</v>
      </c>
      <c r="AS12" s="13">
        <f t="shared" si="12"/>
        <v>0</v>
      </c>
      <c r="AT12" s="13">
        <f t="shared" si="12"/>
        <v>0</v>
      </c>
      <c r="AU12" s="13">
        <f t="shared" si="12"/>
        <v>0</v>
      </c>
      <c r="AV12" s="13">
        <f t="shared" si="12"/>
        <v>0</v>
      </c>
      <c r="AW12" s="13">
        <f t="shared" si="12"/>
        <v>0</v>
      </c>
      <c r="AX12" s="13">
        <f t="shared" si="12"/>
        <v>0</v>
      </c>
    </row>
    <row r="13" spans="1:50">
      <c r="A13" s="46" t="s">
        <v>180</v>
      </c>
      <c r="B13" s="13">
        <f t="shared" si="6"/>
        <v>0</v>
      </c>
      <c r="C13" s="13">
        <f t="shared" si="4"/>
        <v>0</v>
      </c>
      <c r="D13" s="13">
        <f t="shared" si="4"/>
        <v>0</v>
      </c>
      <c r="E13" s="13">
        <f t="shared" si="4"/>
        <v>0</v>
      </c>
      <c r="F13" s="13">
        <f t="shared" si="4"/>
        <v>0</v>
      </c>
      <c r="G13" s="13">
        <f t="shared" si="4"/>
        <v>0</v>
      </c>
      <c r="H13" s="13">
        <f t="shared" si="4"/>
        <v>0</v>
      </c>
      <c r="I13" s="13">
        <f t="shared" si="4"/>
        <v>0</v>
      </c>
      <c r="J13" s="13">
        <f t="shared" si="4"/>
        <v>0</v>
      </c>
      <c r="K13" s="13">
        <f t="shared" si="4"/>
        <v>0</v>
      </c>
      <c r="L13" s="13">
        <f t="shared" si="4"/>
        <v>0</v>
      </c>
      <c r="M13" s="13">
        <f t="shared" si="4"/>
        <v>0</v>
      </c>
      <c r="N13" s="13">
        <f t="shared" si="4"/>
        <v>0</v>
      </c>
      <c r="O13" s="13">
        <f t="shared" si="4"/>
        <v>0</v>
      </c>
      <c r="P13" s="13">
        <f t="shared" si="4"/>
        <v>0</v>
      </c>
      <c r="Q13" s="13">
        <f t="shared" si="4"/>
        <v>0</v>
      </c>
      <c r="R13" s="13">
        <f t="shared" si="4"/>
        <v>0</v>
      </c>
      <c r="S13" s="13">
        <f t="shared" si="4"/>
        <v>0</v>
      </c>
      <c r="T13" s="13">
        <f t="shared" si="4"/>
        <v>0</v>
      </c>
      <c r="U13" s="13">
        <f t="shared" si="4"/>
        <v>0</v>
      </c>
      <c r="V13" s="13">
        <f t="shared" si="4"/>
        <v>0</v>
      </c>
      <c r="W13" s="13">
        <f t="shared" si="4"/>
        <v>0</v>
      </c>
      <c r="X13" s="13">
        <f t="shared" si="4"/>
        <v>0</v>
      </c>
      <c r="Y13" s="13">
        <f t="shared" si="4"/>
        <v>0</v>
      </c>
      <c r="Z13" s="13">
        <f t="shared" si="4"/>
        <v>0</v>
      </c>
      <c r="AA13" s="13">
        <f t="shared" ref="AA13" si="13">+AA22+AA27+AA32+AA37+AA42+AA47+AA52+AA57+AA62+AA67+AA72+AA77+AA82+AA87+AA92+AA97+AA102+AA107+AA112+AA117+AA122+AA127+AA132+AA137+AA142</f>
        <v>0</v>
      </c>
      <c r="AB13" s="13">
        <f t="shared" ref="AB13:AX13" si="14">+AB22+AB27+AB32+AB37+AB42+AB47+AB52+AB57+AB62+AB67+AB72+AB77+AB82+AB87+AB92+AB97+AB102+AB107+AB112+AB117+AB122+AB127+AB132+AB137+AB142</f>
        <v>0</v>
      </c>
      <c r="AC13" s="13">
        <f t="shared" si="14"/>
        <v>0</v>
      </c>
      <c r="AD13" s="13">
        <f t="shared" si="14"/>
        <v>0</v>
      </c>
      <c r="AE13" s="13">
        <f t="shared" si="14"/>
        <v>0</v>
      </c>
      <c r="AF13" s="13">
        <f t="shared" si="14"/>
        <v>0</v>
      </c>
      <c r="AG13" s="13">
        <f t="shared" si="14"/>
        <v>0</v>
      </c>
      <c r="AH13" s="13">
        <f t="shared" si="14"/>
        <v>0</v>
      </c>
      <c r="AI13" s="13">
        <f t="shared" si="14"/>
        <v>0</v>
      </c>
      <c r="AJ13" s="13">
        <f t="shared" si="14"/>
        <v>0</v>
      </c>
      <c r="AK13" s="13">
        <f t="shared" si="14"/>
        <v>0</v>
      </c>
      <c r="AL13" s="13">
        <f t="shared" si="14"/>
        <v>0</v>
      </c>
      <c r="AM13" s="13">
        <f t="shared" si="14"/>
        <v>0</v>
      </c>
      <c r="AN13" s="13">
        <f t="shared" si="14"/>
        <v>0</v>
      </c>
      <c r="AO13" s="13">
        <f t="shared" si="14"/>
        <v>0</v>
      </c>
      <c r="AP13" s="13">
        <f t="shared" si="14"/>
        <v>0</v>
      </c>
      <c r="AQ13" s="13">
        <f t="shared" si="14"/>
        <v>0</v>
      </c>
      <c r="AR13" s="13">
        <f t="shared" si="14"/>
        <v>0</v>
      </c>
      <c r="AS13" s="13">
        <f t="shared" si="14"/>
        <v>0</v>
      </c>
      <c r="AT13" s="13">
        <f t="shared" si="14"/>
        <v>0</v>
      </c>
      <c r="AU13" s="13">
        <f t="shared" si="14"/>
        <v>0</v>
      </c>
      <c r="AV13" s="13">
        <f t="shared" si="14"/>
        <v>0</v>
      </c>
      <c r="AW13" s="13">
        <f t="shared" si="14"/>
        <v>0</v>
      </c>
      <c r="AX13" s="13">
        <f t="shared" si="14"/>
        <v>0</v>
      </c>
    </row>
    <row r="15" spans="1:50" s="188" customFormat="1">
      <c r="A15" s="1" t="s">
        <v>120</v>
      </c>
      <c r="B15" s="189">
        <f>+'Datos base'!O28</f>
        <v>0.02</v>
      </c>
      <c r="C15" s="189">
        <f>+B15</f>
        <v>0.02</v>
      </c>
      <c r="D15" s="189">
        <f>+C15</f>
        <v>0.02</v>
      </c>
      <c r="E15" s="189">
        <f t="shared" ref="E15:Z15" si="15">+D15</f>
        <v>0.02</v>
      </c>
      <c r="F15" s="189">
        <f t="shared" si="15"/>
        <v>0.02</v>
      </c>
      <c r="G15" s="189">
        <f t="shared" si="15"/>
        <v>0.02</v>
      </c>
      <c r="H15" s="189">
        <f t="shared" si="15"/>
        <v>0.02</v>
      </c>
      <c r="I15" s="189">
        <f t="shared" si="15"/>
        <v>0.02</v>
      </c>
      <c r="J15" s="189">
        <f t="shared" si="15"/>
        <v>0.02</v>
      </c>
      <c r="K15" s="189">
        <f t="shared" si="15"/>
        <v>0.02</v>
      </c>
      <c r="L15" s="189">
        <f t="shared" si="15"/>
        <v>0.02</v>
      </c>
      <c r="M15" s="189">
        <f t="shared" si="15"/>
        <v>0.02</v>
      </c>
      <c r="N15" s="189">
        <f t="shared" si="15"/>
        <v>0.02</v>
      </c>
      <c r="O15" s="189">
        <f t="shared" si="15"/>
        <v>0.02</v>
      </c>
      <c r="P15" s="189">
        <f t="shared" si="15"/>
        <v>0.02</v>
      </c>
      <c r="Q15" s="189">
        <f t="shared" si="15"/>
        <v>0.02</v>
      </c>
      <c r="R15" s="189">
        <f t="shared" si="15"/>
        <v>0.02</v>
      </c>
      <c r="S15" s="189">
        <f t="shared" si="15"/>
        <v>0.02</v>
      </c>
      <c r="T15" s="189">
        <f t="shared" si="15"/>
        <v>0.02</v>
      </c>
      <c r="U15" s="189">
        <f t="shared" si="15"/>
        <v>0.02</v>
      </c>
      <c r="V15" s="189">
        <f t="shared" si="15"/>
        <v>0.02</v>
      </c>
      <c r="W15" s="189">
        <f t="shared" si="15"/>
        <v>0.02</v>
      </c>
      <c r="X15" s="189">
        <f t="shared" si="15"/>
        <v>0.02</v>
      </c>
      <c r="Y15" s="189">
        <f t="shared" si="15"/>
        <v>0.02</v>
      </c>
      <c r="Z15" s="189">
        <f t="shared" si="15"/>
        <v>0.02</v>
      </c>
      <c r="AA15" s="189"/>
      <c r="AB15" s="189"/>
      <c r="AC15" s="189"/>
      <c r="AD15" s="189"/>
      <c r="AE15" s="189"/>
      <c r="AF15" s="189"/>
      <c r="AG15" s="189"/>
      <c r="AH15" s="189"/>
      <c r="AI15" s="189"/>
      <c r="AJ15" s="189"/>
      <c r="AK15" s="189"/>
      <c r="AL15" s="189"/>
      <c r="AM15" s="189"/>
      <c r="AN15" s="189"/>
      <c r="AO15" s="189"/>
      <c r="AP15" s="189"/>
      <c r="AQ15" s="189"/>
      <c r="AR15" s="189"/>
      <c r="AS15" s="189"/>
      <c r="AT15" s="189"/>
      <c r="AU15" s="189"/>
      <c r="AV15" s="189"/>
      <c r="AW15" s="189"/>
      <c r="AX15" s="189"/>
    </row>
    <row r="16" spans="1:50" s="188" customFormat="1">
      <c r="A16" s="184" t="s">
        <v>340</v>
      </c>
      <c r="B16" s="190">
        <f>'Datos base'!O29</f>
        <v>48</v>
      </c>
      <c r="C16" s="190">
        <f>+B16</f>
        <v>48</v>
      </c>
      <c r="D16" s="190">
        <f>+C16</f>
        <v>48</v>
      </c>
      <c r="E16" s="190">
        <f t="shared" ref="E16:Z16" si="16">+D16</f>
        <v>48</v>
      </c>
      <c r="F16" s="190">
        <f t="shared" si="16"/>
        <v>48</v>
      </c>
      <c r="G16" s="190">
        <f t="shared" si="16"/>
        <v>48</v>
      </c>
      <c r="H16" s="190">
        <f t="shared" si="16"/>
        <v>48</v>
      </c>
      <c r="I16" s="190">
        <f t="shared" si="16"/>
        <v>48</v>
      </c>
      <c r="J16" s="190">
        <f t="shared" si="16"/>
        <v>48</v>
      </c>
      <c r="K16" s="190">
        <f t="shared" si="16"/>
        <v>48</v>
      </c>
      <c r="L16" s="190">
        <f t="shared" si="16"/>
        <v>48</v>
      </c>
      <c r="M16" s="190">
        <f t="shared" si="16"/>
        <v>48</v>
      </c>
      <c r="N16" s="190">
        <f t="shared" si="16"/>
        <v>48</v>
      </c>
      <c r="O16" s="190">
        <f t="shared" si="16"/>
        <v>48</v>
      </c>
      <c r="P16" s="190">
        <f t="shared" si="16"/>
        <v>48</v>
      </c>
      <c r="Q16" s="190">
        <f t="shared" si="16"/>
        <v>48</v>
      </c>
      <c r="R16" s="190">
        <f t="shared" si="16"/>
        <v>48</v>
      </c>
      <c r="S16" s="190">
        <f t="shared" si="16"/>
        <v>48</v>
      </c>
      <c r="T16" s="190">
        <f t="shared" si="16"/>
        <v>48</v>
      </c>
      <c r="U16" s="190">
        <f t="shared" si="16"/>
        <v>48</v>
      </c>
      <c r="V16" s="190">
        <f t="shared" si="16"/>
        <v>48</v>
      </c>
      <c r="W16" s="190">
        <f t="shared" si="16"/>
        <v>48</v>
      </c>
      <c r="X16" s="190">
        <f t="shared" si="16"/>
        <v>48</v>
      </c>
      <c r="Y16" s="190">
        <f t="shared" si="16"/>
        <v>48</v>
      </c>
      <c r="Z16" s="190">
        <f t="shared" si="16"/>
        <v>48</v>
      </c>
      <c r="AA16" s="190"/>
      <c r="AB16" s="190"/>
      <c r="AC16" s="190"/>
      <c r="AD16" s="190"/>
      <c r="AE16" s="190"/>
      <c r="AF16" s="190"/>
      <c r="AG16" s="190"/>
      <c r="AH16" s="190"/>
      <c r="AI16" s="190"/>
      <c r="AJ16" s="190"/>
      <c r="AK16" s="190"/>
      <c r="AL16" s="190"/>
      <c r="AM16" s="190"/>
      <c r="AN16" s="190"/>
      <c r="AO16" s="190"/>
      <c r="AP16" s="190"/>
      <c r="AQ16" s="190"/>
      <c r="AR16" s="190"/>
      <c r="AS16" s="190"/>
      <c r="AT16" s="190"/>
      <c r="AU16" s="190"/>
      <c r="AV16" s="190"/>
      <c r="AW16" s="190"/>
      <c r="AX16" s="190"/>
    </row>
    <row r="17" spans="1:62" s="187" customFormat="1">
      <c r="A17" s="126" t="s">
        <v>341</v>
      </c>
      <c r="B17" s="126">
        <v>0</v>
      </c>
      <c r="C17" s="126">
        <v>1</v>
      </c>
      <c r="D17" s="126">
        <v>2</v>
      </c>
      <c r="E17" s="126">
        <v>3</v>
      </c>
      <c r="F17" s="126">
        <v>4</v>
      </c>
      <c r="G17" s="126">
        <v>5</v>
      </c>
      <c r="H17" s="126">
        <v>6</v>
      </c>
      <c r="I17" s="126">
        <v>7</v>
      </c>
      <c r="J17" s="126">
        <v>8</v>
      </c>
      <c r="K17" s="126">
        <v>9</v>
      </c>
      <c r="L17" s="126">
        <v>10</v>
      </c>
      <c r="M17" s="126">
        <v>11</v>
      </c>
      <c r="N17" s="126">
        <v>12</v>
      </c>
      <c r="O17" s="126">
        <v>13</v>
      </c>
      <c r="P17" s="126">
        <v>14</v>
      </c>
      <c r="Q17" s="126">
        <v>15</v>
      </c>
      <c r="R17" s="126">
        <v>16</v>
      </c>
      <c r="S17" s="126">
        <v>17</v>
      </c>
      <c r="T17" s="126">
        <v>18</v>
      </c>
      <c r="U17" s="126">
        <v>19</v>
      </c>
      <c r="V17" s="126">
        <v>20</v>
      </c>
      <c r="W17" s="126">
        <v>21</v>
      </c>
      <c r="X17" s="126">
        <v>22</v>
      </c>
      <c r="Y17" s="126">
        <v>23</v>
      </c>
      <c r="Z17" s="126">
        <v>24</v>
      </c>
      <c r="AA17" s="126">
        <v>25</v>
      </c>
      <c r="AB17" s="126">
        <v>26</v>
      </c>
      <c r="AC17" s="126">
        <v>27</v>
      </c>
      <c r="AD17" s="126">
        <v>28</v>
      </c>
      <c r="AE17" s="126">
        <v>29</v>
      </c>
      <c r="AF17" s="126">
        <v>30</v>
      </c>
      <c r="AG17" s="126">
        <v>31</v>
      </c>
      <c r="AH17" s="126">
        <v>32</v>
      </c>
      <c r="AI17" s="126">
        <v>33</v>
      </c>
      <c r="AJ17" s="126">
        <v>34</v>
      </c>
      <c r="AK17" s="126">
        <v>35</v>
      </c>
      <c r="AL17" s="126">
        <v>36</v>
      </c>
      <c r="AM17" s="126">
        <v>37</v>
      </c>
      <c r="AN17" s="126">
        <v>38</v>
      </c>
      <c r="AO17" s="126">
        <v>39</v>
      </c>
      <c r="AP17" s="126">
        <v>40</v>
      </c>
      <c r="AQ17" s="126">
        <v>41</v>
      </c>
      <c r="AR17" s="126">
        <v>42</v>
      </c>
      <c r="AS17" s="126">
        <v>43</v>
      </c>
      <c r="AT17" s="126">
        <v>44</v>
      </c>
      <c r="AU17" s="126">
        <v>45</v>
      </c>
      <c r="AV17" s="126">
        <v>46</v>
      </c>
      <c r="AW17" s="126">
        <v>47</v>
      </c>
      <c r="AX17" s="126">
        <v>48</v>
      </c>
    </row>
    <row r="18" spans="1:62">
      <c r="A18" s="192" t="s">
        <v>179</v>
      </c>
      <c r="B18" s="186">
        <f>+'Flujo de Caja'!B22</f>
        <v>0</v>
      </c>
      <c r="C18" s="186">
        <f>+B22</f>
        <v>0</v>
      </c>
      <c r="D18" s="186">
        <f t="shared" ref="D18:AX18" si="17">+C22</f>
        <v>0</v>
      </c>
      <c r="E18" s="186">
        <f t="shared" si="17"/>
        <v>0</v>
      </c>
      <c r="F18" s="186">
        <f t="shared" si="17"/>
        <v>0</v>
      </c>
      <c r="G18" s="186">
        <f t="shared" si="17"/>
        <v>0</v>
      </c>
      <c r="H18" s="186">
        <f t="shared" si="17"/>
        <v>0</v>
      </c>
      <c r="I18" s="186">
        <f t="shared" si="17"/>
        <v>0</v>
      </c>
      <c r="J18" s="186">
        <f t="shared" si="17"/>
        <v>0</v>
      </c>
      <c r="K18" s="186">
        <f t="shared" si="17"/>
        <v>0</v>
      </c>
      <c r="L18" s="186">
        <f t="shared" si="17"/>
        <v>0</v>
      </c>
      <c r="M18" s="186">
        <f t="shared" si="17"/>
        <v>0</v>
      </c>
      <c r="N18" s="186">
        <f t="shared" si="17"/>
        <v>0</v>
      </c>
      <c r="O18" s="186">
        <f t="shared" si="17"/>
        <v>0</v>
      </c>
      <c r="P18" s="186">
        <f t="shared" si="17"/>
        <v>0</v>
      </c>
      <c r="Q18" s="186">
        <f t="shared" si="17"/>
        <v>0</v>
      </c>
      <c r="R18" s="186">
        <f t="shared" si="17"/>
        <v>0</v>
      </c>
      <c r="S18" s="186">
        <f t="shared" si="17"/>
        <v>0</v>
      </c>
      <c r="T18" s="186">
        <f t="shared" si="17"/>
        <v>0</v>
      </c>
      <c r="U18" s="186">
        <f t="shared" si="17"/>
        <v>0</v>
      </c>
      <c r="V18" s="186">
        <f t="shared" si="17"/>
        <v>0</v>
      </c>
      <c r="W18" s="186">
        <f t="shared" si="17"/>
        <v>0</v>
      </c>
      <c r="X18" s="186">
        <f t="shared" si="17"/>
        <v>0</v>
      </c>
      <c r="Y18" s="186">
        <f t="shared" si="17"/>
        <v>0</v>
      </c>
      <c r="Z18" s="186">
        <f t="shared" si="17"/>
        <v>0</v>
      </c>
      <c r="AA18" s="186">
        <f t="shared" si="17"/>
        <v>0</v>
      </c>
      <c r="AB18" s="186">
        <f t="shared" si="17"/>
        <v>0</v>
      </c>
      <c r="AC18" s="186">
        <f t="shared" si="17"/>
        <v>0</v>
      </c>
      <c r="AD18" s="186">
        <f t="shared" si="17"/>
        <v>0</v>
      </c>
      <c r="AE18" s="186">
        <f t="shared" si="17"/>
        <v>0</v>
      </c>
      <c r="AF18" s="186">
        <f t="shared" si="17"/>
        <v>0</v>
      </c>
      <c r="AG18" s="186">
        <f t="shared" si="17"/>
        <v>0</v>
      </c>
      <c r="AH18" s="186">
        <f t="shared" si="17"/>
        <v>0</v>
      </c>
      <c r="AI18" s="186">
        <f t="shared" si="17"/>
        <v>0</v>
      </c>
      <c r="AJ18" s="186">
        <f t="shared" si="17"/>
        <v>0</v>
      </c>
      <c r="AK18" s="186">
        <f t="shared" si="17"/>
        <v>0</v>
      </c>
      <c r="AL18" s="186">
        <f t="shared" si="17"/>
        <v>0</v>
      </c>
      <c r="AM18" s="186">
        <f t="shared" si="17"/>
        <v>0</v>
      </c>
      <c r="AN18" s="186">
        <f t="shared" si="17"/>
        <v>0</v>
      </c>
      <c r="AO18" s="186">
        <f t="shared" si="17"/>
        <v>0</v>
      </c>
      <c r="AP18" s="186">
        <f t="shared" si="17"/>
        <v>0</v>
      </c>
      <c r="AQ18" s="186">
        <f t="shared" si="17"/>
        <v>0</v>
      </c>
      <c r="AR18" s="186">
        <f t="shared" si="17"/>
        <v>0</v>
      </c>
      <c r="AS18" s="186">
        <f t="shared" si="17"/>
        <v>0</v>
      </c>
      <c r="AT18" s="186">
        <f t="shared" si="17"/>
        <v>0</v>
      </c>
      <c r="AU18" s="186">
        <f t="shared" si="17"/>
        <v>0</v>
      </c>
      <c r="AV18" s="186">
        <f t="shared" si="17"/>
        <v>0</v>
      </c>
      <c r="AW18" s="186">
        <f t="shared" si="17"/>
        <v>0</v>
      </c>
      <c r="AX18" s="186">
        <f t="shared" si="17"/>
        <v>0</v>
      </c>
      <c r="AY18" s="183"/>
      <c r="AZ18" s="183"/>
      <c r="BA18" s="183"/>
      <c r="BB18" s="183"/>
      <c r="BC18" s="183"/>
      <c r="BD18" s="183"/>
      <c r="BE18" s="183"/>
      <c r="BF18" s="183"/>
      <c r="BG18" s="183"/>
      <c r="BH18" s="183"/>
      <c r="BI18" s="183"/>
      <c r="BJ18" s="183"/>
    </row>
    <row r="19" spans="1:62">
      <c r="A19" s="191" t="s">
        <v>339</v>
      </c>
      <c r="B19" s="186">
        <v>0</v>
      </c>
      <c r="C19" s="186">
        <f>IF(C17&gt;$B$16,0,-PMT($B$15,$B$16,$C$18))</f>
        <v>0</v>
      </c>
      <c r="D19" s="186">
        <f>IF(D17&gt;$B$16,0,-PMT($B$15,$B$16,$C$18))</f>
        <v>0</v>
      </c>
      <c r="E19" s="186">
        <f t="shared" ref="E19:AX19" si="18">IF(E17&gt;$B$16,0,-PMT($B$15,$B$16,$C$18))</f>
        <v>0</v>
      </c>
      <c r="F19" s="186">
        <f t="shared" si="18"/>
        <v>0</v>
      </c>
      <c r="G19" s="186">
        <f t="shared" si="18"/>
        <v>0</v>
      </c>
      <c r="H19" s="186">
        <f t="shared" si="18"/>
        <v>0</v>
      </c>
      <c r="I19" s="186">
        <f t="shared" si="18"/>
        <v>0</v>
      </c>
      <c r="J19" s="186">
        <f t="shared" si="18"/>
        <v>0</v>
      </c>
      <c r="K19" s="186">
        <f t="shared" si="18"/>
        <v>0</v>
      </c>
      <c r="L19" s="186">
        <f t="shared" si="18"/>
        <v>0</v>
      </c>
      <c r="M19" s="186">
        <f t="shared" si="18"/>
        <v>0</v>
      </c>
      <c r="N19" s="186">
        <f t="shared" si="18"/>
        <v>0</v>
      </c>
      <c r="O19" s="186">
        <f t="shared" si="18"/>
        <v>0</v>
      </c>
      <c r="P19" s="186">
        <f t="shared" si="18"/>
        <v>0</v>
      </c>
      <c r="Q19" s="186">
        <f t="shared" si="18"/>
        <v>0</v>
      </c>
      <c r="R19" s="186">
        <f t="shared" si="18"/>
        <v>0</v>
      </c>
      <c r="S19" s="186">
        <f t="shared" si="18"/>
        <v>0</v>
      </c>
      <c r="T19" s="186">
        <f t="shared" si="18"/>
        <v>0</v>
      </c>
      <c r="U19" s="186">
        <f t="shared" si="18"/>
        <v>0</v>
      </c>
      <c r="V19" s="186">
        <f t="shared" si="18"/>
        <v>0</v>
      </c>
      <c r="W19" s="186">
        <f t="shared" si="18"/>
        <v>0</v>
      </c>
      <c r="X19" s="186">
        <f t="shared" si="18"/>
        <v>0</v>
      </c>
      <c r="Y19" s="186">
        <f t="shared" si="18"/>
        <v>0</v>
      </c>
      <c r="Z19" s="186">
        <f t="shared" si="18"/>
        <v>0</v>
      </c>
      <c r="AA19" s="186">
        <f t="shared" si="18"/>
        <v>0</v>
      </c>
      <c r="AB19" s="186">
        <f t="shared" si="18"/>
        <v>0</v>
      </c>
      <c r="AC19" s="186">
        <f t="shared" si="18"/>
        <v>0</v>
      </c>
      <c r="AD19" s="186">
        <f t="shared" si="18"/>
        <v>0</v>
      </c>
      <c r="AE19" s="186">
        <f t="shared" si="18"/>
        <v>0</v>
      </c>
      <c r="AF19" s="186">
        <f t="shared" si="18"/>
        <v>0</v>
      </c>
      <c r="AG19" s="186">
        <f t="shared" si="18"/>
        <v>0</v>
      </c>
      <c r="AH19" s="186">
        <f t="shared" si="18"/>
        <v>0</v>
      </c>
      <c r="AI19" s="186">
        <f t="shared" si="18"/>
        <v>0</v>
      </c>
      <c r="AJ19" s="186">
        <f t="shared" si="18"/>
        <v>0</v>
      </c>
      <c r="AK19" s="186">
        <f t="shared" si="18"/>
        <v>0</v>
      </c>
      <c r="AL19" s="186">
        <f t="shared" si="18"/>
        <v>0</v>
      </c>
      <c r="AM19" s="186">
        <f t="shared" si="18"/>
        <v>0</v>
      </c>
      <c r="AN19" s="186">
        <f t="shared" si="18"/>
        <v>0</v>
      </c>
      <c r="AO19" s="186">
        <f t="shared" si="18"/>
        <v>0</v>
      </c>
      <c r="AP19" s="186">
        <f t="shared" si="18"/>
        <v>0</v>
      </c>
      <c r="AQ19" s="186">
        <f t="shared" si="18"/>
        <v>0</v>
      </c>
      <c r="AR19" s="186">
        <f t="shared" si="18"/>
        <v>0</v>
      </c>
      <c r="AS19" s="186">
        <f t="shared" si="18"/>
        <v>0</v>
      </c>
      <c r="AT19" s="186">
        <f t="shared" si="18"/>
        <v>0</v>
      </c>
      <c r="AU19" s="186">
        <f t="shared" si="18"/>
        <v>0</v>
      </c>
      <c r="AV19" s="186">
        <f t="shared" si="18"/>
        <v>0</v>
      </c>
      <c r="AW19" s="186">
        <f t="shared" si="18"/>
        <v>0</v>
      </c>
      <c r="AX19" s="186">
        <f t="shared" si="18"/>
        <v>0</v>
      </c>
      <c r="AY19" s="183"/>
      <c r="AZ19" s="183"/>
      <c r="BA19" s="183"/>
      <c r="BB19" s="183"/>
      <c r="BC19" s="183"/>
      <c r="BD19" s="183"/>
      <c r="BE19" s="183"/>
      <c r="BF19" s="183"/>
      <c r="BG19" s="183"/>
      <c r="BH19" s="183"/>
      <c r="BI19" s="183"/>
      <c r="BJ19" s="183"/>
    </row>
    <row r="20" spans="1:62">
      <c r="A20" s="12" t="s">
        <v>122</v>
      </c>
      <c r="B20" s="186">
        <v>0</v>
      </c>
      <c r="C20" s="186">
        <f>+C18*$B$15</f>
        <v>0</v>
      </c>
      <c r="D20" s="186">
        <f t="shared" ref="D20:AX20" si="19">+D18*$B$15</f>
        <v>0</v>
      </c>
      <c r="E20" s="186">
        <f t="shared" si="19"/>
        <v>0</v>
      </c>
      <c r="F20" s="186">
        <f t="shared" si="19"/>
        <v>0</v>
      </c>
      <c r="G20" s="186">
        <f t="shared" si="19"/>
        <v>0</v>
      </c>
      <c r="H20" s="186">
        <f t="shared" si="19"/>
        <v>0</v>
      </c>
      <c r="I20" s="186">
        <f t="shared" si="19"/>
        <v>0</v>
      </c>
      <c r="J20" s="186">
        <f t="shared" si="19"/>
        <v>0</v>
      </c>
      <c r="K20" s="186">
        <f t="shared" si="19"/>
        <v>0</v>
      </c>
      <c r="L20" s="186">
        <f t="shared" si="19"/>
        <v>0</v>
      </c>
      <c r="M20" s="186">
        <f t="shared" si="19"/>
        <v>0</v>
      </c>
      <c r="N20" s="186">
        <f t="shared" si="19"/>
        <v>0</v>
      </c>
      <c r="O20" s="186">
        <f t="shared" si="19"/>
        <v>0</v>
      </c>
      <c r="P20" s="186">
        <f t="shared" si="19"/>
        <v>0</v>
      </c>
      <c r="Q20" s="186">
        <f t="shared" si="19"/>
        <v>0</v>
      </c>
      <c r="R20" s="186">
        <f t="shared" si="19"/>
        <v>0</v>
      </c>
      <c r="S20" s="186">
        <f t="shared" si="19"/>
        <v>0</v>
      </c>
      <c r="T20" s="186">
        <f t="shared" si="19"/>
        <v>0</v>
      </c>
      <c r="U20" s="186">
        <f t="shared" si="19"/>
        <v>0</v>
      </c>
      <c r="V20" s="186">
        <f t="shared" si="19"/>
        <v>0</v>
      </c>
      <c r="W20" s="186">
        <f t="shared" si="19"/>
        <v>0</v>
      </c>
      <c r="X20" s="186">
        <f t="shared" si="19"/>
        <v>0</v>
      </c>
      <c r="Y20" s="186">
        <f t="shared" si="19"/>
        <v>0</v>
      </c>
      <c r="Z20" s="186">
        <f t="shared" si="19"/>
        <v>0</v>
      </c>
      <c r="AA20" s="186">
        <f t="shared" si="19"/>
        <v>0</v>
      </c>
      <c r="AB20" s="186">
        <f t="shared" si="19"/>
        <v>0</v>
      </c>
      <c r="AC20" s="186">
        <f t="shared" si="19"/>
        <v>0</v>
      </c>
      <c r="AD20" s="186">
        <f t="shared" si="19"/>
        <v>0</v>
      </c>
      <c r="AE20" s="186">
        <f t="shared" si="19"/>
        <v>0</v>
      </c>
      <c r="AF20" s="186">
        <f t="shared" si="19"/>
        <v>0</v>
      </c>
      <c r="AG20" s="186">
        <f t="shared" si="19"/>
        <v>0</v>
      </c>
      <c r="AH20" s="186">
        <f t="shared" si="19"/>
        <v>0</v>
      </c>
      <c r="AI20" s="186">
        <f t="shared" si="19"/>
        <v>0</v>
      </c>
      <c r="AJ20" s="186">
        <f t="shared" si="19"/>
        <v>0</v>
      </c>
      <c r="AK20" s="186">
        <f t="shared" si="19"/>
        <v>0</v>
      </c>
      <c r="AL20" s="186">
        <f t="shared" si="19"/>
        <v>0</v>
      </c>
      <c r="AM20" s="186">
        <f t="shared" si="19"/>
        <v>0</v>
      </c>
      <c r="AN20" s="186">
        <f t="shared" si="19"/>
        <v>0</v>
      </c>
      <c r="AO20" s="186">
        <f t="shared" si="19"/>
        <v>0</v>
      </c>
      <c r="AP20" s="186">
        <f t="shared" si="19"/>
        <v>0</v>
      </c>
      <c r="AQ20" s="186">
        <f t="shared" si="19"/>
        <v>0</v>
      </c>
      <c r="AR20" s="186">
        <f t="shared" si="19"/>
        <v>0</v>
      </c>
      <c r="AS20" s="186">
        <f t="shared" si="19"/>
        <v>0</v>
      </c>
      <c r="AT20" s="186">
        <f t="shared" si="19"/>
        <v>0</v>
      </c>
      <c r="AU20" s="186">
        <f t="shared" si="19"/>
        <v>0</v>
      </c>
      <c r="AV20" s="186">
        <f t="shared" si="19"/>
        <v>0</v>
      </c>
      <c r="AW20" s="186">
        <f t="shared" si="19"/>
        <v>0</v>
      </c>
      <c r="AX20" s="186">
        <f t="shared" si="19"/>
        <v>0</v>
      </c>
      <c r="AY20" s="183"/>
      <c r="AZ20" s="183"/>
      <c r="BA20" s="183"/>
      <c r="BB20" s="183"/>
      <c r="BC20" s="183"/>
      <c r="BD20" s="183"/>
      <c r="BE20" s="183"/>
      <c r="BF20" s="183"/>
      <c r="BG20" s="183"/>
      <c r="BH20" s="183"/>
      <c r="BI20" s="183"/>
      <c r="BJ20" s="183"/>
    </row>
    <row r="21" spans="1:62">
      <c r="A21" s="12" t="s">
        <v>123</v>
      </c>
      <c r="B21" s="186">
        <v>0</v>
      </c>
      <c r="C21" s="186">
        <f>+C19-C20</f>
        <v>0</v>
      </c>
      <c r="D21" s="186">
        <f t="shared" ref="D21:AL21" si="20">+D19-D20</f>
        <v>0</v>
      </c>
      <c r="E21" s="186">
        <f t="shared" si="20"/>
        <v>0</v>
      </c>
      <c r="F21" s="186">
        <f t="shared" si="20"/>
        <v>0</v>
      </c>
      <c r="G21" s="186">
        <f t="shared" si="20"/>
        <v>0</v>
      </c>
      <c r="H21" s="186">
        <f t="shared" si="20"/>
        <v>0</v>
      </c>
      <c r="I21" s="186">
        <f t="shared" si="20"/>
        <v>0</v>
      </c>
      <c r="J21" s="186">
        <f t="shared" si="20"/>
        <v>0</v>
      </c>
      <c r="K21" s="186">
        <f t="shared" si="20"/>
        <v>0</v>
      </c>
      <c r="L21" s="186">
        <f t="shared" si="20"/>
        <v>0</v>
      </c>
      <c r="M21" s="186">
        <f t="shared" si="20"/>
        <v>0</v>
      </c>
      <c r="N21" s="186">
        <f t="shared" si="20"/>
        <v>0</v>
      </c>
      <c r="O21" s="186">
        <f t="shared" si="20"/>
        <v>0</v>
      </c>
      <c r="P21" s="186">
        <f t="shared" si="20"/>
        <v>0</v>
      </c>
      <c r="Q21" s="186">
        <f t="shared" si="20"/>
        <v>0</v>
      </c>
      <c r="R21" s="186">
        <f t="shared" si="20"/>
        <v>0</v>
      </c>
      <c r="S21" s="186">
        <f t="shared" si="20"/>
        <v>0</v>
      </c>
      <c r="T21" s="186">
        <f t="shared" si="20"/>
        <v>0</v>
      </c>
      <c r="U21" s="186">
        <f t="shared" si="20"/>
        <v>0</v>
      </c>
      <c r="V21" s="186">
        <f t="shared" si="20"/>
        <v>0</v>
      </c>
      <c r="W21" s="186">
        <f t="shared" si="20"/>
        <v>0</v>
      </c>
      <c r="X21" s="186">
        <f t="shared" si="20"/>
        <v>0</v>
      </c>
      <c r="Y21" s="186">
        <f t="shared" si="20"/>
        <v>0</v>
      </c>
      <c r="Z21" s="186">
        <f t="shared" si="20"/>
        <v>0</v>
      </c>
      <c r="AA21" s="186">
        <f t="shared" si="20"/>
        <v>0</v>
      </c>
      <c r="AB21" s="186">
        <f t="shared" si="20"/>
        <v>0</v>
      </c>
      <c r="AC21" s="186">
        <f t="shared" si="20"/>
        <v>0</v>
      </c>
      <c r="AD21" s="186">
        <f t="shared" si="20"/>
        <v>0</v>
      </c>
      <c r="AE21" s="186">
        <f t="shared" si="20"/>
        <v>0</v>
      </c>
      <c r="AF21" s="186">
        <f t="shared" si="20"/>
        <v>0</v>
      </c>
      <c r="AG21" s="186">
        <f t="shared" si="20"/>
        <v>0</v>
      </c>
      <c r="AH21" s="186">
        <f t="shared" si="20"/>
        <v>0</v>
      </c>
      <c r="AI21" s="186">
        <f t="shared" si="20"/>
        <v>0</v>
      </c>
      <c r="AJ21" s="186">
        <f t="shared" si="20"/>
        <v>0</v>
      </c>
      <c r="AK21" s="186">
        <f t="shared" si="20"/>
        <v>0</v>
      </c>
      <c r="AL21" s="186">
        <f t="shared" si="20"/>
        <v>0</v>
      </c>
      <c r="AM21" s="186">
        <f t="shared" ref="AM21" si="21">+AM19-AM20</f>
        <v>0</v>
      </c>
      <c r="AN21" s="186">
        <f t="shared" ref="AN21" si="22">+AN19-AN20</f>
        <v>0</v>
      </c>
      <c r="AO21" s="186">
        <f t="shared" ref="AO21" si="23">+AO19-AO20</f>
        <v>0</v>
      </c>
      <c r="AP21" s="186">
        <f t="shared" ref="AP21" si="24">+AP19-AP20</f>
        <v>0</v>
      </c>
      <c r="AQ21" s="186">
        <f t="shared" ref="AQ21" si="25">+AQ19-AQ20</f>
        <v>0</v>
      </c>
      <c r="AR21" s="186">
        <f t="shared" ref="AR21" si="26">+AR19-AR20</f>
        <v>0</v>
      </c>
      <c r="AS21" s="186">
        <f t="shared" ref="AS21" si="27">+AS19-AS20</f>
        <v>0</v>
      </c>
      <c r="AT21" s="186">
        <f t="shared" ref="AT21" si="28">+AT19-AT20</f>
        <v>0</v>
      </c>
      <c r="AU21" s="186">
        <f t="shared" ref="AU21" si="29">+AU19-AU20</f>
        <v>0</v>
      </c>
      <c r="AV21" s="186">
        <f t="shared" ref="AV21" si="30">+AV19-AV20</f>
        <v>0</v>
      </c>
      <c r="AW21" s="186">
        <f t="shared" ref="AW21" si="31">+AW19-AW20</f>
        <v>0</v>
      </c>
      <c r="AX21" s="186">
        <f t="shared" ref="AX21" si="32">+AX19-AX20</f>
        <v>0</v>
      </c>
      <c r="AY21" s="183"/>
      <c r="AZ21" s="183"/>
      <c r="BA21" s="183"/>
      <c r="BB21" s="183"/>
      <c r="BC21" s="183"/>
      <c r="BD21" s="183"/>
      <c r="BE21" s="183"/>
      <c r="BF21" s="183"/>
      <c r="BG21" s="183"/>
      <c r="BH21" s="183"/>
      <c r="BI21" s="183"/>
      <c r="BJ21" s="183"/>
    </row>
    <row r="22" spans="1:62">
      <c r="A22" s="46" t="s">
        <v>180</v>
      </c>
      <c r="B22" s="186">
        <f>+B18-B21</f>
        <v>0</v>
      </c>
      <c r="C22" s="186">
        <f>+C18-C21</f>
        <v>0</v>
      </c>
      <c r="D22" s="186">
        <f t="shared" ref="D22:AL22" si="33">+D18-D21</f>
        <v>0</v>
      </c>
      <c r="E22" s="186">
        <f t="shared" si="33"/>
        <v>0</v>
      </c>
      <c r="F22" s="186">
        <f t="shared" si="33"/>
        <v>0</v>
      </c>
      <c r="G22" s="186">
        <f t="shared" si="33"/>
        <v>0</v>
      </c>
      <c r="H22" s="186">
        <f t="shared" si="33"/>
        <v>0</v>
      </c>
      <c r="I22" s="186">
        <f t="shared" si="33"/>
        <v>0</v>
      </c>
      <c r="J22" s="186">
        <f t="shared" si="33"/>
        <v>0</v>
      </c>
      <c r="K22" s="186">
        <f t="shared" si="33"/>
        <v>0</v>
      </c>
      <c r="L22" s="186">
        <f t="shared" si="33"/>
        <v>0</v>
      </c>
      <c r="M22" s="186">
        <f t="shared" si="33"/>
        <v>0</v>
      </c>
      <c r="N22" s="186">
        <f t="shared" si="33"/>
        <v>0</v>
      </c>
      <c r="O22" s="186">
        <f t="shared" si="33"/>
        <v>0</v>
      </c>
      <c r="P22" s="186">
        <f t="shared" si="33"/>
        <v>0</v>
      </c>
      <c r="Q22" s="186">
        <f t="shared" si="33"/>
        <v>0</v>
      </c>
      <c r="R22" s="186">
        <f t="shared" si="33"/>
        <v>0</v>
      </c>
      <c r="S22" s="186">
        <f t="shared" si="33"/>
        <v>0</v>
      </c>
      <c r="T22" s="186">
        <f t="shared" si="33"/>
        <v>0</v>
      </c>
      <c r="U22" s="186">
        <f t="shared" si="33"/>
        <v>0</v>
      </c>
      <c r="V22" s="186">
        <f t="shared" si="33"/>
        <v>0</v>
      </c>
      <c r="W22" s="186">
        <f t="shared" si="33"/>
        <v>0</v>
      </c>
      <c r="X22" s="186">
        <f t="shared" si="33"/>
        <v>0</v>
      </c>
      <c r="Y22" s="186">
        <f t="shared" si="33"/>
        <v>0</v>
      </c>
      <c r="Z22" s="186">
        <f t="shared" si="33"/>
        <v>0</v>
      </c>
      <c r="AA22" s="186">
        <f t="shared" si="33"/>
        <v>0</v>
      </c>
      <c r="AB22" s="186">
        <f t="shared" si="33"/>
        <v>0</v>
      </c>
      <c r="AC22" s="186">
        <f t="shared" si="33"/>
        <v>0</v>
      </c>
      <c r="AD22" s="186">
        <f t="shared" si="33"/>
        <v>0</v>
      </c>
      <c r="AE22" s="186">
        <f t="shared" si="33"/>
        <v>0</v>
      </c>
      <c r="AF22" s="186">
        <f t="shared" si="33"/>
        <v>0</v>
      </c>
      <c r="AG22" s="186">
        <f t="shared" si="33"/>
        <v>0</v>
      </c>
      <c r="AH22" s="186">
        <f t="shared" si="33"/>
        <v>0</v>
      </c>
      <c r="AI22" s="186">
        <f t="shared" si="33"/>
        <v>0</v>
      </c>
      <c r="AJ22" s="186">
        <f t="shared" si="33"/>
        <v>0</v>
      </c>
      <c r="AK22" s="186">
        <f t="shared" si="33"/>
        <v>0</v>
      </c>
      <c r="AL22" s="186">
        <f t="shared" si="33"/>
        <v>0</v>
      </c>
      <c r="AM22" s="186">
        <f t="shared" ref="AM22" si="34">+AM18-AM21</f>
        <v>0</v>
      </c>
      <c r="AN22" s="186">
        <f t="shared" ref="AN22" si="35">+AN18-AN21</f>
        <v>0</v>
      </c>
      <c r="AO22" s="186">
        <f t="shared" ref="AO22" si="36">+AO18-AO21</f>
        <v>0</v>
      </c>
      <c r="AP22" s="186">
        <f t="shared" ref="AP22" si="37">+AP18-AP21</f>
        <v>0</v>
      </c>
      <c r="AQ22" s="186">
        <f t="shared" ref="AQ22" si="38">+AQ18-AQ21</f>
        <v>0</v>
      </c>
      <c r="AR22" s="186">
        <f t="shared" ref="AR22" si="39">+AR18-AR21</f>
        <v>0</v>
      </c>
      <c r="AS22" s="186">
        <f t="shared" ref="AS22" si="40">+AS18-AS21</f>
        <v>0</v>
      </c>
      <c r="AT22" s="186">
        <f t="shared" ref="AT22" si="41">+AT18-AT21</f>
        <v>0</v>
      </c>
      <c r="AU22" s="186">
        <f t="shared" ref="AU22" si="42">+AU18-AU21</f>
        <v>0</v>
      </c>
      <c r="AV22" s="186">
        <f t="shared" ref="AV22" si="43">+AV18-AV21</f>
        <v>0</v>
      </c>
      <c r="AW22" s="186">
        <f t="shared" ref="AW22" si="44">+AW18-AW21</f>
        <v>0</v>
      </c>
      <c r="AX22" s="186">
        <f t="shared" ref="AX22" si="45">+AX18-AX21</f>
        <v>0</v>
      </c>
      <c r="AY22" s="183"/>
      <c r="AZ22" s="183"/>
      <c r="BA22" s="183"/>
      <c r="BB22" s="183"/>
      <c r="BC22" s="183"/>
      <c r="BD22" s="183"/>
      <c r="BE22" s="183"/>
      <c r="BF22" s="183"/>
      <c r="BG22" s="183"/>
      <c r="BH22" s="183"/>
      <c r="BI22" s="183"/>
      <c r="BJ22" s="183"/>
    </row>
    <row r="23" spans="1:62">
      <c r="A23" s="192" t="s">
        <v>179</v>
      </c>
      <c r="B23" s="185"/>
      <c r="C23" s="186">
        <f>+'Flujo de Caja'!C22</f>
        <v>0</v>
      </c>
      <c r="D23" s="186">
        <f t="shared" ref="D23:AX23" si="46">+C27</f>
        <v>0</v>
      </c>
      <c r="E23" s="186">
        <f t="shared" si="46"/>
        <v>0</v>
      </c>
      <c r="F23" s="186">
        <f t="shared" si="46"/>
        <v>0</v>
      </c>
      <c r="G23" s="186">
        <f t="shared" si="46"/>
        <v>0</v>
      </c>
      <c r="H23" s="186">
        <f t="shared" si="46"/>
        <v>0</v>
      </c>
      <c r="I23" s="186">
        <f t="shared" si="46"/>
        <v>0</v>
      </c>
      <c r="J23" s="186">
        <f t="shared" si="46"/>
        <v>0</v>
      </c>
      <c r="K23" s="186">
        <f t="shared" si="46"/>
        <v>0</v>
      </c>
      <c r="L23" s="186">
        <f t="shared" si="46"/>
        <v>0</v>
      </c>
      <c r="M23" s="186">
        <f t="shared" si="46"/>
        <v>0</v>
      </c>
      <c r="N23" s="186">
        <f t="shared" si="46"/>
        <v>0</v>
      </c>
      <c r="O23" s="186">
        <f t="shared" si="46"/>
        <v>0</v>
      </c>
      <c r="P23" s="186">
        <f t="shared" si="46"/>
        <v>0</v>
      </c>
      <c r="Q23" s="186">
        <f t="shared" si="46"/>
        <v>0</v>
      </c>
      <c r="R23" s="186">
        <f t="shared" si="46"/>
        <v>0</v>
      </c>
      <c r="S23" s="186">
        <f t="shared" si="46"/>
        <v>0</v>
      </c>
      <c r="T23" s="186">
        <f t="shared" si="46"/>
        <v>0</v>
      </c>
      <c r="U23" s="186">
        <f t="shared" si="46"/>
        <v>0</v>
      </c>
      <c r="V23" s="186">
        <f t="shared" si="46"/>
        <v>0</v>
      </c>
      <c r="W23" s="186">
        <f t="shared" si="46"/>
        <v>0</v>
      </c>
      <c r="X23" s="186">
        <f t="shared" si="46"/>
        <v>0</v>
      </c>
      <c r="Y23" s="186">
        <f t="shared" si="46"/>
        <v>0</v>
      </c>
      <c r="Z23" s="186">
        <f t="shared" si="46"/>
        <v>0</v>
      </c>
      <c r="AA23" s="186">
        <f t="shared" si="46"/>
        <v>0</v>
      </c>
      <c r="AB23" s="186">
        <f t="shared" si="46"/>
        <v>0</v>
      </c>
      <c r="AC23" s="186">
        <f t="shared" si="46"/>
        <v>0</v>
      </c>
      <c r="AD23" s="186">
        <f t="shared" si="46"/>
        <v>0</v>
      </c>
      <c r="AE23" s="186">
        <f t="shared" si="46"/>
        <v>0</v>
      </c>
      <c r="AF23" s="186">
        <f t="shared" si="46"/>
        <v>0</v>
      </c>
      <c r="AG23" s="186">
        <f t="shared" si="46"/>
        <v>0</v>
      </c>
      <c r="AH23" s="186">
        <f t="shared" si="46"/>
        <v>0</v>
      </c>
      <c r="AI23" s="186">
        <f t="shared" si="46"/>
        <v>0</v>
      </c>
      <c r="AJ23" s="186">
        <f t="shared" si="46"/>
        <v>0</v>
      </c>
      <c r="AK23" s="186">
        <f t="shared" si="46"/>
        <v>0</v>
      </c>
      <c r="AL23" s="186">
        <f t="shared" si="46"/>
        <v>0</v>
      </c>
      <c r="AM23" s="186">
        <f t="shared" si="46"/>
        <v>0</v>
      </c>
      <c r="AN23" s="186">
        <f t="shared" si="46"/>
        <v>0</v>
      </c>
      <c r="AO23" s="186">
        <f t="shared" si="46"/>
        <v>0</v>
      </c>
      <c r="AP23" s="186">
        <f t="shared" si="46"/>
        <v>0</v>
      </c>
      <c r="AQ23" s="186">
        <f t="shared" si="46"/>
        <v>0</v>
      </c>
      <c r="AR23" s="186">
        <f t="shared" si="46"/>
        <v>0</v>
      </c>
      <c r="AS23" s="186">
        <f t="shared" si="46"/>
        <v>0</v>
      </c>
      <c r="AT23" s="186">
        <f t="shared" si="46"/>
        <v>0</v>
      </c>
      <c r="AU23" s="186">
        <f t="shared" si="46"/>
        <v>0</v>
      </c>
      <c r="AV23" s="186">
        <f t="shared" si="46"/>
        <v>0</v>
      </c>
      <c r="AW23" s="186">
        <f t="shared" si="46"/>
        <v>0</v>
      </c>
      <c r="AX23" s="186">
        <f t="shared" si="46"/>
        <v>0</v>
      </c>
    </row>
    <row r="24" spans="1:62">
      <c r="A24" s="191" t="s">
        <v>339</v>
      </c>
      <c r="B24" s="185"/>
      <c r="C24" s="186">
        <v>0</v>
      </c>
      <c r="D24" s="186">
        <f>+IF((D17-$C$17)&gt;$C$16,0,-PMT($C$15,$C$16,$D$23))</f>
        <v>0</v>
      </c>
      <c r="E24" s="186">
        <f t="shared" ref="E24:AX24" si="47">+IF((E17-$C$17)&gt;$C$16,0,-PMT($C$15,$C$16,$D$23))</f>
        <v>0</v>
      </c>
      <c r="F24" s="186">
        <f t="shared" si="47"/>
        <v>0</v>
      </c>
      <c r="G24" s="186">
        <f t="shared" si="47"/>
        <v>0</v>
      </c>
      <c r="H24" s="186">
        <f t="shared" si="47"/>
        <v>0</v>
      </c>
      <c r="I24" s="186">
        <f t="shared" si="47"/>
        <v>0</v>
      </c>
      <c r="J24" s="186">
        <f t="shared" si="47"/>
        <v>0</v>
      </c>
      <c r="K24" s="186">
        <f t="shared" si="47"/>
        <v>0</v>
      </c>
      <c r="L24" s="186">
        <f t="shared" si="47"/>
        <v>0</v>
      </c>
      <c r="M24" s="186">
        <f t="shared" si="47"/>
        <v>0</v>
      </c>
      <c r="N24" s="186">
        <f t="shared" si="47"/>
        <v>0</v>
      </c>
      <c r="O24" s="186">
        <f t="shared" si="47"/>
        <v>0</v>
      </c>
      <c r="P24" s="186">
        <f t="shared" si="47"/>
        <v>0</v>
      </c>
      <c r="Q24" s="186">
        <f t="shared" si="47"/>
        <v>0</v>
      </c>
      <c r="R24" s="186">
        <f t="shared" si="47"/>
        <v>0</v>
      </c>
      <c r="S24" s="186">
        <f t="shared" si="47"/>
        <v>0</v>
      </c>
      <c r="T24" s="186">
        <f t="shared" si="47"/>
        <v>0</v>
      </c>
      <c r="U24" s="186">
        <f t="shared" si="47"/>
        <v>0</v>
      </c>
      <c r="V24" s="186">
        <f t="shared" si="47"/>
        <v>0</v>
      </c>
      <c r="W24" s="186">
        <f t="shared" si="47"/>
        <v>0</v>
      </c>
      <c r="X24" s="186">
        <f t="shared" si="47"/>
        <v>0</v>
      </c>
      <c r="Y24" s="186">
        <f t="shared" si="47"/>
        <v>0</v>
      </c>
      <c r="Z24" s="186">
        <f t="shared" si="47"/>
        <v>0</v>
      </c>
      <c r="AA24" s="186">
        <f t="shared" si="47"/>
        <v>0</v>
      </c>
      <c r="AB24" s="186">
        <f t="shared" si="47"/>
        <v>0</v>
      </c>
      <c r="AC24" s="186">
        <f t="shared" si="47"/>
        <v>0</v>
      </c>
      <c r="AD24" s="186">
        <f t="shared" si="47"/>
        <v>0</v>
      </c>
      <c r="AE24" s="186">
        <f t="shared" si="47"/>
        <v>0</v>
      </c>
      <c r="AF24" s="186">
        <f t="shared" si="47"/>
        <v>0</v>
      </c>
      <c r="AG24" s="186">
        <f t="shared" si="47"/>
        <v>0</v>
      </c>
      <c r="AH24" s="186">
        <f t="shared" si="47"/>
        <v>0</v>
      </c>
      <c r="AI24" s="186">
        <f t="shared" si="47"/>
        <v>0</v>
      </c>
      <c r="AJ24" s="186">
        <f t="shared" si="47"/>
        <v>0</v>
      </c>
      <c r="AK24" s="186">
        <f t="shared" si="47"/>
        <v>0</v>
      </c>
      <c r="AL24" s="186">
        <f t="shared" si="47"/>
        <v>0</v>
      </c>
      <c r="AM24" s="186">
        <f t="shared" si="47"/>
        <v>0</v>
      </c>
      <c r="AN24" s="186">
        <f t="shared" si="47"/>
        <v>0</v>
      </c>
      <c r="AO24" s="186">
        <f t="shared" si="47"/>
        <v>0</v>
      </c>
      <c r="AP24" s="186">
        <f t="shared" si="47"/>
        <v>0</v>
      </c>
      <c r="AQ24" s="186">
        <f t="shared" si="47"/>
        <v>0</v>
      </c>
      <c r="AR24" s="186">
        <f t="shared" si="47"/>
        <v>0</v>
      </c>
      <c r="AS24" s="186">
        <f t="shared" si="47"/>
        <v>0</v>
      </c>
      <c r="AT24" s="186">
        <f t="shared" si="47"/>
        <v>0</v>
      </c>
      <c r="AU24" s="186">
        <f t="shared" si="47"/>
        <v>0</v>
      </c>
      <c r="AV24" s="186">
        <f t="shared" si="47"/>
        <v>0</v>
      </c>
      <c r="AW24" s="186">
        <f t="shared" si="47"/>
        <v>0</v>
      </c>
      <c r="AX24" s="186">
        <f t="shared" si="47"/>
        <v>0</v>
      </c>
    </row>
    <row r="25" spans="1:62">
      <c r="A25" s="12" t="s">
        <v>122</v>
      </c>
      <c r="B25" s="185"/>
      <c r="C25" s="186">
        <v>0</v>
      </c>
      <c r="D25" s="186">
        <f>+D23*$H$15</f>
        <v>0</v>
      </c>
      <c r="E25" s="186">
        <f t="shared" ref="E25:AX25" si="48">+E23*$H$15</f>
        <v>0</v>
      </c>
      <c r="F25" s="186">
        <f t="shared" si="48"/>
        <v>0</v>
      </c>
      <c r="G25" s="186">
        <f t="shared" si="48"/>
        <v>0</v>
      </c>
      <c r="H25" s="186">
        <f t="shared" si="48"/>
        <v>0</v>
      </c>
      <c r="I25" s="186">
        <f t="shared" si="48"/>
        <v>0</v>
      </c>
      <c r="J25" s="186">
        <f t="shared" si="48"/>
        <v>0</v>
      </c>
      <c r="K25" s="186">
        <f t="shared" si="48"/>
        <v>0</v>
      </c>
      <c r="L25" s="186">
        <f t="shared" si="48"/>
        <v>0</v>
      </c>
      <c r="M25" s="186">
        <f t="shared" si="48"/>
        <v>0</v>
      </c>
      <c r="N25" s="186">
        <f t="shared" si="48"/>
        <v>0</v>
      </c>
      <c r="O25" s="186">
        <f t="shared" si="48"/>
        <v>0</v>
      </c>
      <c r="P25" s="186">
        <f t="shared" si="48"/>
        <v>0</v>
      </c>
      <c r="Q25" s="186">
        <f t="shared" si="48"/>
        <v>0</v>
      </c>
      <c r="R25" s="186">
        <f t="shared" si="48"/>
        <v>0</v>
      </c>
      <c r="S25" s="186">
        <f t="shared" si="48"/>
        <v>0</v>
      </c>
      <c r="T25" s="186">
        <f t="shared" si="48"/>
        <v>0</v>
      </c>
      <c r="U25" s="186">
        <f t="shared" si="48"/>
        <v>0</v>
      </c>
      <c r="V25" s="186">
        <f t="shared" si="48"/>
        <v>0</v>
      </c>
      <c r="W25" s="186">
        <f t="shared" si="48"/>
        <v>0</v>
      </c>
      <c r="X25" s="186">
        <f t="shared" si="48"/>
        <v>0</v>
      </c>
      <c r="Y25" s="186">
        <f t="shared" si="48"/>
        <v>0</v>
      </c>
      <c r="Z25" s="186">
        <f t="shared" si="48"/>
        <v>0</v>
      </c>
      <c r="AA25" s="186">
        <f t="shared" si="48"/>
        <v>0</v>
      </c>
      <c r="AB25" s="186">
        <f t="shared" si="48"/>
        <v>0</v>
      </c>
      <c r="AC25" s="186">
        <f t="shared" si="48"/>
        <v>0</v>
      </c>
      <c r="AD25" s="186">
        <f t="shared" si="48"/>
        <v>0</v>
      </c>
      <c r="AE25" s="186">
        <f t="shared" si="48"/>
        <v>0</v>
      </c>
      <c r="AF25" s="186">
        <f t="shared" si="48"/>
        <v>0</v>
      </c>
      <c r="AG25" s="186">
        <f t="shared" si="48"/>
        <v>0</v>
      </c>
      <c r="AH25" s="186">
        <f t="shared" si="48"/>
        <v>0</v>
      </c>
      <c r="AI25" s="186">
        <f t="shared" si="48"/>
        <v>0</v>
      </c>
      <c r="AJ25" s="186">
        <f t="shared" si="48"/>
        <v>0</v>
      </c>
      <c r="AK25" s="186">
        <f t="shared" si="48"/>
        <v>0</v>
      </c>
      <c r="AL25" s="186">
        <f t="shared" si="48"/>
        <v>0</v>
      </c>
      <c r="AM25" s="186">
        <f t="shared" si="48"/>
        <v>0</v>
      </c>
      <c r="AN25" s="186">
        <f t="shared" si="48"/>
        <v>0</v>
      </c>
      <c r="AO25" s="186">
        <f t="shared" si="48"/>
        <v>0</v>
      </c>
      <c r="AP25" s="186">
        <f t="shared" si="48"/>
        <v>0</v>
      </c>
      <c r="AQ25" s="186">
        <f t="shared" si="48"/>
        <v>0</v>
      </c>
      <c r="AR25" s="186">
        <f t="shared" si="48"/>
        <v>0</v>
      </c>
      <c r="AS25" s="186">
        <f t="shared" si="48"/>
        <v>0</v>
      </c>
      <c r="AT25" s="186">
        <f t="shared" si="48"/>
        <v>0</v>
      </c>
      <c r="AU25" s="186">
        <f t="shared" si="48"/>
        <v>0</v>
      </c>
      <c r="AV25" s="186">
        <f t="shared" si="48"/>
        <v>0</v>
      </c>
      <c r="AW25" s="186">
        <f t="shared" si="48"/>
        <v>0</v>
      </c>
      <c r="AX25" s="186">
        <f t="shared" si="48"/>
        <v>0</v>
      </c>
    </row>
    <row r="26" spans="1:62">
      <c r="A26" s="12" t="s">
        <v>123</v>
      </c>
      <c r="B26" s="185"/>
      <c r="C26" s="186">
        <f t="shared" ref="C26" si="49">+C24-C25</f>
        <v>0</v>
      </c>
      <c r="D26" s="186">
        <f t="shared" ref="D26" si="50">+D24-D25</f>
        <v>0</v>
      </c>
      <c r="E26" s="186">
        <f t="shared" ref="E26" si="51">+E24-E25</f>
        <v>0</v>
      </c>
      <c r="F26" s="186">
        <f t="shared" ref="F26" si="52">+F24-F25</f>
        <v>0</v>
      </c>
      <c r="G26" s="186">
        <f t="shared" ref="G26" si="53">+G24-G25</f>
        <v>0</v>
      </c>
      <c r="H26" s="186">
        <f t="shared" ref="H26" si="54">+H24-H25</f>
        <v>0</v>
      </c>
      <c r="I26" s="186">
        <f t="shared" ref="I26" si="55">+I24-I25</f>
        <v>0</v>
      </c>
      <c r="J26" s="186">
        <f t="shared" ref="J26" si="56">+J24-J25</f>
        <v>0</v>
      </c>
      <c r="K26" s="186">
        <f t="shared" ref="K26" si="57">+K24-K25</f>
        <v>0</v>
      </c>
      <c r="L26" s="186">
        <f t="shared" ref="L26" si="58">+L24-L25</f>
        <v>0</v>
      </c>
      <c r="M26" s="186">
        <f t="shared" ref="M26" si="59">+M24-M25</f>
        <v>0</v>
      </c>
      <c r="N26" s="186">
        <f t="shared" ref="N26" si="60">+N24-N25</f>
        <v>0</v>
      </c>
      <c r="O26" s="186">
        <f t="shared" ref="O26" si="61">+O24-O25</f>
        <v>0</v>
      </c>
      <c r="P26" s="186">
        <f t="shared" ref="P26" si="62">+P24-P25</f>
        <v>0</v>
      </c>
      <c r="Q26" s="186">
        <f t="shared" ref="Q26" si="63">+Q24-Q25</f>
        <v>0</v>
      </c>
      <c r="R26" s="186">
        <f t="shared" ref="R26" si="64">+R24-R25</f>
        <v>0</v>
      </c>
      <c r="S26" s="186">
        <f t="shared" ref="S26" si="65">+S24-S25</f>
        <v>0</v>
      </c>
      <c r="T26" s="186">
        <f t="shared" ref="T26" si="66">+T24-T25</f>
        <v>0</v>
      </c>
      <c r="U26" s="186">
        <f t="shared" ref="U26" si="67">+U24-U25</f>
        <v>0</v>
      </c>
      <c r="V26" s="186">
        <f t="shared" ref="V26" si="68">+V24-V25</f>
        <v>0</v>
      </c>
      <c r="W26" s="186">
        <f t="shared" ref="W26" si="69">+W24-W25</f>
        <v>0</v>
      </c>
      <c r="X26" s="186">
        <f t="shared" ref="X26" si="70">+X24-X25</f>
        <v>0</v>
      </c>
      <c r="Y26" s="186">
        <f t="shared" ref="Y26" si="71">+Y24-Y25</f>
        <v>0</v>
      </c>
      <c r="Z26" s="186">
        <f t="shared" ref="Z26" si="72">+Z24-Z25</f>
        <v>0</v>
      </c>
      <c r="AA26" s="186">
        <f t="shared" ref="AA26" si="73">+AA24-AA25</f>
        <v>0</v>
      </c>
      <c r="AB26" s="186">
        <f t="shared" ref="AB26" si="74">+AB24-AB25</f>
        <v>0</v>
      </c>
      <c r="AC26" s="186">
        <f t="shared" ref="AC26" si="75">+AC24-AC25</f>
        <v>0</v>
      </c>
      <c r="AD26" s="186">
        <f t="shared" ref="AD26" si="76">+AD24-AD25</f>
        <v>0</v>
      </c>
      <c r="AE26" s="186">
        <f t="shared" ref="AE26" si="77">+AE24-AE25</f>
        <v>0</v>
      </c>
      <c r="AF26" s="186">
        <f t="shared" ref="AF26" si="78">+AF24-AF25</f>
        <v>0</v>
      </c>
      <c r="AG26" s="186">
        <f t="shared" ref="AG26" si="79">+AG24-AG25</f>
        <v>0</v>
      </c>
      <c r="AH26" s="186">
        <f t="shared" ref="AH26" si="80">+AH24-AH25</f>
        <v>0</v>
      </c>
      <c r="AI26" s="186">
        <f t="shared" ref="AI26" si="81">+AI24-AI25</f>
        <v>0</v>
      </c>
      <c r="AJ26" s="186">
        <f t="shared" ref="AJ26" si="82">+AJ24-AJ25</f>
        <v>0</v>
      </c>
      <c r="AK26" s="186">
        <f t="shared" ref="AK26" si="83">+AK24-AK25</f>
        <v>0</v>
      </c>
      <c r="AL26" s="186">
        <f t="shared" ref="AL26" si="84">+AL24-AL25</f>
        <v>0</v>
      </c>
      <c r="AM26" s="186">
        <f t="shared" ref="AM26" si="85">+AM24-AM25</f>
        <v>0</v>
      </c>
      <c r="AN26" s="186">
        <f t="shared" ref="AN26" si="86">+AN24-AN25</f>
        <v>0</v>
      </c>
      <c r="AO26" s="186">
        <f t="shared" ref="AO26" si="87">+AO24-AO25</f>
        <v>0</v>
      </c>
      <c r="AP26" s="186">
        <f t="shared" ref="AP26" si="88">+AP24-AP25</f>
        <v>0</v>
      </c>
      <c r="AQ26" s="186">
        <f t="shared" ref="AQ26" si="89">+AQ24-AQ25</f>
        <v>0</v>
      </c>
      <c r="AR26" s="186">
        <f t="shared" ref="AR26" si="90">+AR24-AR25</f>
        <v>0</v>
      </c>
      <c r="AS26" s="186">
        <f t="shared" ref="AS26" si="91">+AS24-AS25</f>
        <v>0</v>
      </c>
      <c r="AT26" s="186">
        <f t="shared" ref="AT26" si="92">+AT24-AT25</f>
        <v>0</v>
      </c>
      <c r="AU26" s="186">
        <f t="shared" ref="AU26" si="93">+AU24-AU25</f>
        <v>0</v>
      </c>
      <c r="AV26" s="186">
        <f t="shared" ref="AV26" si="94">+AV24-AV25</f>
        <v>0</v>
      </c>
      <c r="AW26" s="186">
        <f t="shared" ref="AW26" si="95">+AW24-AW25</f>
        <v>0</v>
      </c>
      <c r="AX26" s="186">
        <f t="shared" ref="AX26" si="96">+AX24-AX25</f>
        <v>0</v>
      </c>
    </row>
    <row r="27" spans="1:62">
      <c r="A27" s="46" t="s">
        <v>180</v>
      </c>
      <c r="B27" s="185"/>
      <c r="C27" s="186">
        <f t="shared" ref="C27" si="97">+C23-C26</f>
        <v>0</v>
      </c>
      <c r="D27" s="186">
        <f t="shared" ref="D27" si="98">+D23-D26</f>
        <v>0</v>
      </c>
      <c r="E27" s="186">
        <f t="shared" ref="E27" si="99">+E23-E26</f>
        <v>0</v>
      </c>
      <c r="F27" s="186">
        <f t="shared" ref="F27" si="100">+F23-F26</f>
        <v>0</v>
      </c>
      <c r="G27" s="186">
        <f t="shared" ref="G27" si="101">+G23-G26</f>
        <v>0</v>
      </c>
      <c r="H27" s="186">
        <f t="shared" ref="H27" si="102">+H23-H26</f>
        <v>0</v>
      </c>
      <c r="I27" s="186">
        <f t="shared" ref="I27" si="103">+I23-I26</f>
        <v>0</v>
      </c>
      <c r="J27" s="186">
        <f t="shared" ref="J27" si="104">+J23-J26</f>
        <v>0</v>
      </c>
      <c r="K27" s="186">
        <f t="shared" ref="K27" si="105">+K23-K26</f>
        <v>0</v>
      </c>
      <c r="L27" s="186">
        <f t="shared" ref="L27" si="106">+L23-L26</f>
        <v>0</v>
      </c>
      <c r="M27" s="186">
        <f t="shared" ref="M27" si="107">+M23-M26</f>
        <v>0</v>
      </c>
      <c r="N27" s="186">
        <f t="shared" ref="N27" si="108">+N23-N26</f>
        <v>0</v>
      </c>
      <c r="O27" s="186">
        <f t="shared" ref="O27" si="109">+O23-O26</f>
        <v>0</v>
      </c>
      <c r="P27" s="186">
        <f t="shared" ref="P27" si="110">+P23-P26</f>
        <v>0</v>
      </c>
      <c r="Q27" s="186">
        <f t="shared" ref="Q27" si="111">+Q23-Q26</f>
        <v>0</v>
      </c>
      <c r="R27" s="186">
        <f t="shared" ref="R27" si="112">+R23-R26</f>
        <v>0</v>
      </c>
      <c r="S27" s="186">
        <f t="shared" ref="S27" si="113">+S23-S26</f>
        <v>0</v>
      </c>
      <c r="T27" s="186">
        <f t="shared" ref="T27" si="114">+T23-T26</f>
        <v>0</v>
      </c>
      <c r="U27" s="186">
        <f t="shared" ref="U27" si="115">+U23-U26</f>
        <v>0</v>
      </c>
      <c r="V27" s="186">
        <f t="shared" ref="V27" si="116">+V23-V26</f>
        <v>0</v>
      </c>
      <c r="W27" s="186">
        <f t="shared" ref="W27" si="117">+W23-W26</f>
        <v>0</v>
      </c>
      <c r="X27" s="186">
        <f t="shared" ref="X27" si="118">+X23-X26</f>
        <v>0</v>
      </c>
      <c r="Y27" s="186">
        <f t="shared" ref="Y27" si="119">+Y23-Y26</f>
        <v>0</v>
      </c>
      <c r="Z27" s="186">
        <f t="shared" ref="Z27" si="120">+Z23-Z26</f>
        <v>0</v>
      </c>
      <c r="AA27" s="186">
        <f t="shared" ref="AA27" si="121">+AA23-AA26</f>
        <v>0</v>
      </c>
      <c r="AB27" s="186">
        <f t="shared" ref="AB27" si="122">+AB23-AB26</f>
        <v>0</v>
      </c>
      <c r="AC27" s="186">
        <f t="shared" ref="AC27" si="123">+AC23-AC26</f>
        <v>0</v>
      </c>
      <c r="AD27" s="186">
        <f t="shared" ref="AD27" si="124">+AD23-AD26</f>
        <v>0</v>
      </c>
      <c r="AE27" s="186">
        <f t="shared" ref="AE27" si="125">+AE23-AE26</f>
        <v>0</v>
      </c>
      <c r="AF27" s="186">
        <f t="shared" ref="AF27" si="126">+AF23-AF26</f>
        <v>0</v>
      </c>
      <c r="AG27" s="186">
        <f t="shared" ref="AG27" si="127">+AG23-AG26</f>
        <v>0</v>
      </c>
      <c r="AH27" s="186">
        <f t="shared" ref="AH27" si="128">+AH23-AH26</f>
        <v>0</v>
      </c>
      <c r="AI27" s="186">
        <f t="shared" ref="AI27" si="129">+AI23-AI26</f>
        <v>0</v>
      </c>
      <c r="AJ27" s="186">
        <f t="shared" ref="AJ27" si="130">+AJ23-AJ26</f>
        <v>0</v>
      </c>
      <c r="AK27" s="186">
        <f t="shared" ref="AK27" si="131">+AK23-AK26</f>
        <v>0</v>
      </c>
      <c r="AL27" s="186">
        <f t="shared" ref="AL27" si="132">+AL23-AL26</f>
        <v>0</v>
      </c>
      <c r="AM27" s="186">
        <f t="shared" ref="AM27" si="133">+AM23-AM26</f>
        <v>0</v>
      </c>
      <c r="AN27" s="186">
        <f t="shared" ref="AN27" si="134">+AN23-AN26</f>
        <v>0</v>
      </c>
      <c r="AO27" s="186">
        <f t="shared" ref="AO27" si="135">+AO23-AO26</f>
        <v>0</v>
      </c>
      <c r="AP27" s="186">
        <f t="shared" ref="AP27" si="136">+AP23-AP26</f>
        <v>0</v>
      </c>
      <c r="AQ27" s="186">
        <f t="shared" ref="AQ27" si="137">+AQ23-AQ26</f>
        <v>0</v>
      </c>
      <c r="AR27" s="186">
        <f t="shared" ref="AR27" si="138">+AR23-AR26</f>
        <v>0</v>
      </c>
      <c r="AS27" s="186">
        <f t="shared" ref="AS27" si="139">+AS23-AS26</f>
        <v>0</v>
      </c>
      <c r="AT27" s="186">
        <f t="shared" ref="AT27" si="140">+AT23-AT26</f>
        <v>0</v>
      </c>
      <c r="AU27" s="186">
        <f t="shared" ref="AU27" si="141">+AU23-AU26</f>
        <v>0</v>
      </c>
      <c r="AV27" s="186">
        <f t="shared" ref="AV27" si="142">+AV23-AV26</f>
        <v>0</v>
      </c>
      <c r="AW27" s="186">
        <f t="shared" ref="AW27" si="143">+AW23-AW26</f>
        <v>0</v>
      </c>
      <c r="AX27" s="186">
        <f t="shared" ref="AX27" si="144">+AX23-AX26</f>
        <v>0</v>
      </c>
    </row>
    <row r="28" spans="1:62">
      <c r="A28" s="192" t="s">
        <v>179</v>
      </c>
      <c r="B28" s="185"/>
      <c r="C28" s="185"/>
      <c r="D28" s="186">
        <f>+'Flujo de Caja'!D22</f>
        <v>0</v>
      </c>
      <c r="E28" s="186">
        <f t="shared" ref="E28" si="145">+D32</f>
        <v>0</v>
      </c>
      <c r="F28" s="186">
        <f t="shared" ref="F28" si="146">+E32</f>
        <v>0</v>
      </c>
      <c r="G28" s="186">
        <f t="shared" ref="G28" si="147">+F32</f>
        <v>0</v>
      </c>
      <c r="H28" s="186">
        <f t="shared" ref="H28" si="148">+G32</f>
        <v>0</v>
      </c>
      <c r="I28" s="186">
        <f t="shared" ref="I28" si="149">+H32</f>
        <v>0</v>
      </c>
      <c r="J28" s="186">
        <f t="shared" ref="J28" si="150">+I32</f>
        <v>0</v>
      </c>
      <c r="K28" s="186">
        <f t="shared" ref="K28" si="151">+J32</f>
        <v>0</v>
      </c>
      <c r="L28" s="186">
        <f t="shared" ref="L28" si="152">+K32</f>
        <v>0</v>
      </c>
      <c r="M28" s="186">
        <f t="shared" ref="M28" si="153">+L32</f>
        <v>0</v>
      </c>
      <c r="N28" s="186">
        <f t="shared" ref="N28" si="154">+M32</f>
        <v>0</v>
      </c>
      <c r="O28" s="186">
        <f t="shared" ref="O28" si="155">+N32</f>
        <v>0</v>
      </c>
      <c r="P28" s="186">
        <f t="shared" ref="P28" si="156">+O32</f>
        <v>0</v>
      </c>
      <c r="Q28" s="186">
        <f t="shared" ref="Q28" si="157">+P32</f>
        <v>0</v>
      </c>
      <c r="R28" s="186">
        <f t="shared" ref="R28" si="158">+Q32</f>
        <v>0</v>
      </c>
      <c r="S28" s="186">
        <f t="shared" ref="S28" si="159">+R32</f>
        <v>0</v>
      </c>
      <c r="T28" s="186">
        <f t="shared" ref="T28" si="160">+S32</f>
        <v>0</v>
      </c>
      <c r="U28" s="186">
        <f t="shared" ref="U28" si="161">+T32</f>
        <v>0</v>
      </c>
      <c r="V28" s="186">
        <f t="shared" ref="V28" si="162">+U32</f>
        <v>0</v>
      </c>
      <c r="W28" s="186">
        <f t="shared" ref="W28" si="163">+V32</f>
        <v>0</v>
      </c>
      <c r="X28" s="186">
        <f t="shared" ref="X28" si="164">+W32</f>
        <v>0</v>
      </c>
      <c r="Y28" s="186">
        <f t="shared" ref="Y28" si="165">+X32</f>
        <v>0</v>
      </c>
      <c r="Z28" s="186">
        <f t="shared" ref="Z28" si="166">+Y32</f>
        <v>0</v>
      </c>
      <c r="AA28" s="186">
        <f t="shared" ref="AA28" si="167">+Z32</f>
        <v>0</v>
      </c>
      <c r="AB28" s="186">
        <f t="shared" ref="AB28" si="168">+AA32</f>
        <v>0</v>
      </c>
      <c r="AC28" s="186">
        <f t="shared" ref="AC28" si="169">+AB32</f>
        <v>0</v>
      </c>
      <c r="AD28" s="186">
        <f t="shared" ref="AD28" si="170">+AC32</f>
        <v>0</v>
      </c>
      <c r="AE28" s="186">
        <f t="shared" ref="AE28" si="171">+AD32</f>
        <v>0</v>
      </c>
      <c r="AF28" s="186">
        <f t="shared" ref="AF28" si="172">+AE32</f>
        <v>0</v>
      </c>
      <c r="AG28" s="186">
        <f t="shared" ref="AG28" si="173">+AF32</f>
        <v>0</v>
      </c>
      <c r="AH28" s="186">
        <f t="shared" ref="AH28" si="174">+AG32</f>
        <v>0</v>
      </c>
      <c r="AI28" s="186">
        <f t="shared" ref="AI28" si="175">+AH32</f>
        <v>0</v>
      </c>
      <c r="AJ28" s="186">
        <f t="shared" ref="AJ28" si="176">+AI32</f>
        <v>0</v>
      </c>
      <c r="AK28" s="186">
        <f t="shared" ref="AK28" si="177">+AJ32</f>
        <v>0</v>
      </c>
      <c r="AL28" s="186">
        <f t="shared" ref="AL28" si="178">+AK32</f>
        <v>0</v>
      </c>
      <c r="AM28" s="186">
        <f t="shared" ref="AM28" si="179">+AL32</f>
        <v>0</v>
      </c>
      <c r="AN28" s="186">
        <f t="shared" ref="AN28" si="180">+AM32</f>
        <v>0</v>
      </c>
      <c r="AO28" s="186">
        <f t="shared" ref="AO28" si="181">+AN32</f>
        <v>0</v>
      </c>
      <c r="AP28" s="186">
        <f t="shared" ref="AP28" si="182">+AO32</f>
        <v>0</v>
      </c>
      <c r="AQ28" s="186">
        <f t="shared" ref="AQ28" si="183">+AP32</f>
        <v>0</v>
      </c>
      <c r="AR28" s="186">
        <f t="shared" ref="AR28" si="184">+AQ32</f>
        <v>0</v>
      </c>
      <c r="AS28" s="186">
        <f t="shared" ref="AS28" si="185">+AR32</f>
        <v>0</v>
      </c>
      <c r="AT28" s="186">
        <f t="shared" ref="AT28" si="186">+AS32</f>
        <v>0</v>
      </c>
      <c r="AU28" s="186">
        <f t="shared" ref="AU28" si="187">+AT32</f>
        <v>0</v>
      </c>
      <c r="AV28" s="186">
        <f t="shared" ref="AV28" si="188">+AU32</f>
        <v>0</v>
      </c>
      <c r="AW28" s="186">
        <f t="shared" ref="AW28" si="189">+AV32</f>
        <v>0</v>
      </c>
      <c r="AX28" s="186">
        <f t="shared" ref="AX28" si="190">+AW32</f>
        <v>0</v>
      </c>
    </row>
    <row r="29" spans="1:62">
      <c r="A29" s="191" t="s">
        <v>339</v>
      </c>
      <c r="B29" s="185"/>
      <c r="C29" s="185"/>
      <c r="D29" s="186">
        <v>0</v>
      </c>
      <c r="E29" s="186">
        <f>+IF((E17-$D17)&gt;$D$16,0,-PMT($D$15,$D$16,$E$28))</f>
        <v>0</v>
      </c>
      <c r="F29" s="186">
        <f t="shared" ref="F29:AX29" si="191">+IF((F17-$D17)&gt;$D$16,0,-PMT($D$15,$D$16,$E$28))</f>
        <v>0</v>
      </c>
      <c r="G29" s="186">
        <f t="shared" si="191"/>
        <v>0</v>
      </c>
      <c r="H29" s="186">
        <f t="shared" si="191"/>
        <v>0</v>
      </c>
      <c r="I29" s="186">
        <f t="shared" si="191"/>
        <v>0</v>
      </c>
      <c r="J29" s="186">
        <f t="shared" si="191"/>
        <v>0</v>
      </c>
      <c r="K29" s="186">
        <f t="shared" si="191"/>
        <v>0</v>
      </c>
      <c r="L29" s="186">
        <f t="shared" si="191"/>
        <v>0</v>
      </c>
      <c r="M29" s="186">
        <f t="shared" si="191"/>
        <v>0</v>
      </c>
      <c r="N29" s="186">
        <f t="shared" si="191"/>
        <v>0</v>
      </c>
      <c r="O29" s="186">
        <f t="shared" si="191"/>
        <v>0</v>
      </c>
      <c r="P29" s="186">
        <f t="shared" si="191"/>
        <v>0</v>
      </c>
      <c r="Q29" s="186">
        <f t="shared" si="191"/>
        <v>0</v>
      </c>
      <c r="R29" s="186">
        <f t="shared" si="191"/>
        <v>0</v>
      </c>
      <c r="S29" s="186">
        <f t="shared" si="191"/>
        <v>0</v>
      </c>
      <c r="T29" s="186">
        <f t="shared" si="191"/>
        <v>0</v>
      </c>
      <c r="U29" s="186">
        <f t="shared" si="191"/>
        <v>0</v>
      </c>
      <c r="V29" s="186">
        <f t="shared" si="191"/>
        <v>0</v>
      </c>
      <c r="W29" s="186">
        <f t="shared" si="191"/>
        <v>0</v>
      </c>
      <c r="X29" s="186">
        <f t="shared" si="191"/>
        <v>0</v>
      </c>
      <c r="Y29" s="186">
        <f t="shared" si="191"/>
        <v>0</v>
      </c>
      <c r="Z29" s="186">
        <f t="shared" si="191"/>
        <v>0</v>
      </c>
      <c r="AA29" s="186">
        <f t="shared" si="191"/>
        <v>0</v>
      </c>
      <c r="AB29" s="186">
        <f t="shared" si="191"/>
        <v>0</v>
      </c>
      <c r="AC29" s="186">
        <f t="shared" si="191"/>
        <v>0</v>
      </c>
      <c r="AD29" s="186">
        <f t="shared" si="191"/>
        <v>0</v>
      </c>
      <c r="AE29" s="186">
        <f t="shared" si="191"/>
        <v>0</v>
      </c>
      <c r="AF29" s="186">
        <f t="shared" si="191"/>
        <v>0</v>
      </c>
      <c r="AG29" s="186">
        <f t="shared" si="191"/>
        <v>0</v>
      </c>
      <c r="AH29" s="186">
        <f t="shared" si="191"/>
        <v>0</v>
      </c>
      <c r="AI29" s="186">
        <f t="shared" si="191"/>
        <v>0</v>
      </c>
      <c r="AJ29" s="186">
        <f t="shared" si="191"/>
        <v>0</v>
      </c>
      <c r="AK29" s="186">
        <f t="shared" si="191"/>
        <v>0</v>
      </c>
      <c r="AL29" s="186">
        <f t="shared" si="191"/>
        <v>0</v>
      </c>
      <c r="AM29" s="186">
        <f t="shared" si="191"/>
        <v>0</v>
      </c>
      <c r="AN29" s="186">
        <f t="shared" si="191"/>
        <v>0</v>
      </c>
      <c r="AO29" s="186">
        <f t="shared" si="191"/>
        <v>0</v>
      </c>
      <c r="AP29" s="186">
        <f t="shared" si="191"/>
        <v>0</v>
      </c>
      <c r="AQ29" s="186">
        <f t="shared" si="191"/>
        <v>0</v>
      </c>
      <c r="AR29" s="186">
        <f t="shared" si="191"/>
        <v>0</v>
      </c>
      <c r="AS29" s="186">
        <f t="shared" si="191"/>
        <v>0</v>
      </c>
      <c r="AT29" s="186">
        <f t="shared" si="191"/>
        <v>0</v>
      </c>
      <c r="AU29" s="186">
        <f t="shared" si="191"/>
        <v>0</v>
      </c>
      <c r="AV29" s="186">
        <f t="shared" si="191"/>
        <v>0</v>
      </c>
      <c r="AW29" s="186">
        <f t="shared" si="191"/>
        <v>0</v>
      </c>
      <c r="AX29" s="186">
        <f t="shared" si="191"/>
        <v>0</v>
      </c>
    </row>
    <row r="30" spans="1:62">
      <c r="A30" s="12" t="s">
        <v>122</v>
      </c>
      <c r="B30" s="185"/>
      <c r="C30" s="185"/>
      <c r="D30" s="186">
        <v>0</v>
      </c>
      <c r="E30" s="186">
        <f>+E28*$H$15</f>
        <v>0</v>
      </c>
      <c r="F30" s="186">
        <f t="shared" ref="F30:P30" si="192">+F28*$H$15</f>
        <v>0</v>
      </c>
      <c r="G30" s="186">
        <f t="shared" si="192"/>
        <v>0</v>
      </c>
      <c r="H30" s="186">
        <f t="shared" si="192"/>
        <v>0</v>
      </c>
      <c r="I30" s="186">
        <f t="shared" si="192"/>
        <v>0</v>
      </c>
      <c r="J30" s="186">
        <f t="shared" si="192"/>
        <v>0</v>
      </c>
      <c r="K30" s="186">
        <f t="shared" si="192"/>
        <v>0</v>
      </c>
      <c r="L30" s="186">
        <f t="shared" si="192"/>
        <v>0</v>
      </c>
      <c r="M30" s="186">
        <f t="shared" si="192"/>
        <v>0</v>
      </c>
      <c r="N30" s="186">
        <f t="shared" si="192"/>
        <v>0</v>
      </c>
      <c r="O30" s="186">
        <f t="shared" si="192"/>
        <v>0</v>
      </c>
      <c r="P30" s="186">
        <f t="shared" si="192"/>
        <v>0</v>
      </c>
      <c r="Q30" s="186">
        <f t="shared" ref="Q30:AX30" si="193">+Q28*$H$15</f>
        <v>0</v>
      </c>
      <c r="R30" s="186">
        <f t="shared" si="193"/>
        <v>0</v>
      </c>
      <c r="S30" s="186">
        <f t="shared" si="193"/>
        <v>0</v>
      </c>
      <c r="T30" s="186">
        <f t="shared" si="193"/>
        <v>0</v>
      </c>
      <c r="U30" s="186">
        <f t="shared" si="193"/>
        <v>0</v>
      </c>
      <c r="V30" s="186">
        <f t="shared" si="193"/>
        <v>0</v>
      </c>
      <c r="W30" s="186">
        <f t="shared" si="193"/>
        <v>0</v>
      </c>
      <c r="X30" s="186">
        <f t="shared" si="193"/>
        <v>0</v>
      </c>
      <c r="Y30" s="186">
        <f t="shared" si="193"/>
        <v>0</v>
      </c>
      <c r="Z30" s="186">
        <f t="shared" si="193"/>
        <v>0</v>
      </c>
      <c r="AA30" s="186">
        <f t="shared" si="193"/>
        <v>0</v>
      </c>
      <c r="AB30" s="186">
        <f t="shared" si="193"/>
        <v>0</v>
      </c>
      <c r="AC30" s="186">
        <f t="shared" si="193"/>
        <v>0</v>
      </c>
      <c r="AD30" s="186">
        <f t="shared" si="193"/>
        <v>0</v>
      </c>
      <c r="AE30" s="186">
        <f t="shared" si="193"/>
        <v>0</v>
      </c>
      <c r="AF30" s="186">
        <f t="shared" si="193"/>
        <v>0</v>
      </c>
      <c r="AG30" s="186">
        <f t="shared" si="193"/>
        <v>0</v>
      </c>
      <c r="AH30" s="186">
        <f t="shared" si="193"/>
        <v>0</v>
      </c>
      <c r="AI30" s="186">
        <f t="shared" si="193"/>
        <v>0</v>
      </c>
      <c r="AJ30" s="186">
        <f t="shared" si="193"/>
        <v>0</v>
      </c>
      <c r="AK30" s="186">
        <f t="shared" si="193"/>
        <v>0</v>
      </c>
      <c r="AL30" s="186">
        <f t="shared" si="193"/>
        <v>0</v>
      </c>
      <c r="AM30" s="186">
        <f t="shared" si="193"/>
        <v>0</v>
      </c>
      <c r="AN30" s="186">
        <f t="shared" si="193"/>
        <v>0</v>
      </c>
      <c r="AO30" s="186">
        <f t="shared" si="193"/>
        <v>0</v>
      </c>
      <c r="AP30" s="186">
        <f t="shared" si="193"/>
        <v>0</v>
      </c>
      <c r="AQ30" s="186">
        <f t="shared" si="193"/>
        <v>0</v>
      </c>
      <c r="AR30" s="186">
        <f t="shared" si="193"/>
        <v>0</v>
      </c>
      <c r="AS30" s="186">
        <f t="shared" si="193"/>
        <v>0</v>
      </c>
      <c r="AT30" s="186">
        <f t="shared" si="193"/>
        <v>0</v>
      </c>
      <c r="AU30" s="186">
        <f t="shared" si="193"/>
        <v>0</v>
      </c>
      <c r="AV30" s="186">
        <f t="shared" si="193"/>
        <v>0</v>
      </c>
      <c r="AW30" s="186">
        <f t="shared" si="193"/>
        <v>0</v>
      </c>
      <c r="AX30" s="186">
        <f t="shared" si="193"/>
        <v>0</v>
      </c>
    </row>
    <row r="31" spans="1:62">
      <c r="A31" s="12" t="s">
        <v>123</v>
      </c>
      <c r="B31" s="185"/>
      <c r="C31" s="185"/>
      <c r="D31" s="186">
        <f t="shared" ref="D31" si="194">+D29-D30</f>
        <v>0</v>
      </c>
      <c r="E31" s="186">
        <f t="shared" ref="E31:P31" si="195">+E29-E30</f>
        <v>0</v>
      </c>
      <c r="F31" s="186">
        <f t="shared" si="195"/>
        <v>0</v>
      </c>
      <c r="G31" s="186">
        <f t="shared" si="195"/>
        <v>0</v>
      </c>
      <c r="H31" s="186">
        <f t="shared" si="195"/>
        <v>0</v>
      </c>
      <c r="I31" s="186">
        <f t="shared" si="195"/>
        <v>0</v>
      </c>
      <c r="J31" s="186">
        <f t="shared" si="195"/>
        <v>0</v>
      </c>
      <c r="K31" s="186">
        <f t="shared" si="195"/>
        <v>0</v>
      </c>
      <c r="L31" s="186">
        <f t="shared" si="195"/>
        <v>0</v>
      </c>
      <c r="M31" s="186">
        <f t="shared" si="195"/>
        <v>0</v>
      </c>
      <c r="N31" s="186">
        <f t="shared" si="195"/>
        <v>0</v>
      </c>
      <c r="O31" s="186">
        <f t="shared" si="195"/>
        <v>0</v>
      </c>
      <c r="P31" s="186">
        <f t="shared" si="195"/>
        <v>0</v>
      </c>
      <c r="Q31" s="186">
        <f t="shared" ref="Q31:AX31" si="196">+Q29-Q30</f>
        <v>0</v>
      </c>
      <c r="R31" s="186">
        <f t="shared" si="196"/>
        <v>0</v>
      </c>
      <c r="S31" s="186">
        <f t="shared" si="196"/>
        <v>0</v>
      </c>
      <c r="T31" s="186">
        <f t="shared" si="196"/>
        <v>0</v>
      </c>
      <c r="U31" s="186">
        <f t="shared" si="196"/>
        <v>0</v>
      </c>
      <c r="V31" s="186">
        <f t="shared" si="196"/>
        <v>0</v>
      </c>
      <c r="W31" s="186">
        <f t="shared" si="196"/>
        <v>0</v>
      </c>
      <c r="X31" s="186">
        <f t="shared" si="196"/>
        <v>0</v>
      </c>
      <c r="Y31" s="186">
        <f t="shared" si="196"/>
        <v>0</v>
      </c>
      <c r="Z31" s="186">
        <f t="shared" si="196"/>
        <v>0</v>
      </c>
      <c r="AA31" s="186">
        <f t="shared" si="196"/>
        <v>0</v>
      </c>
      <c r="AB31" s="186">
        <f t="shared" si="196"/>
        <v>0</v>
      </c>
      <c r="AC31" s="186">
        <f t="shared" si="196"/>
        <v>0</v>
      </c>
      <c r="AD31" s="186">
        <f t="shared" si="196"/>
        <v>0</v>
      </c>
      <c r="AE31" s="186">
        <f t="shared" si="196"/>
        <v>0</v>
      </c>
      <c r="AF31" s="186">
        <f t="shared" si="196"/>
        <v>0</v>
      </c>
      <c r="AG31" s="186">
        <f t="shared" si="196"/>
        <v>0</v>
      </c>
      <c r="AH31" s="186">
        <f t="shared" si="196"/>
        <v>0</v>
      </c>
      <c r="AI31" s="186">
        <f t="shared" si="196"/>
        <v>0</v>
      </c>
      <c r="AJ31" s="186">
        <f t="shared" si="196"/>
        <v>0</v>
      </c>
      <c r="AK31" s="186">
        <f t="shared" si="196"/>
        <v>0</v>
      </c>
      <c r="AL31" s="186">
        <f t="shared" si="196"/>
        <v>0</v>
      </c>
      <c r="AM31" s="186">
        <f t="shared" si="196"/>
        <v>0</v>
      </c>
      <c r="AN31" s="186">
        <f t="shared" si="196"/>
        <v>0</v>
      </c>
      <c r="AO31" s="186">
        <f t="shared" si="196"/>
        <v>0</v>
      </c>
      <c r="AP31" s="186">
        <f t="shared" si="196"/>
        <v>0</v>
      </c>
      <c r="AQ31" s="186">
        <f t="shared" si="196"/>
        <v>0</v>
      </c>
      <c r="AR31" s="186">
        <f t="shared" si="196"/>
        <v>0</v>
      </c>
      <c r="AS31" s="186">
        <f t="shared" si="196"/>
        <v>0</v>
      </c>
      <c r="AT31" s="186">
        <f t="shared" si="196"/>
        <v>0</v>
      </c>
      <c r="AU31" s="186">
        <f t="shared" si="196"/>
        <v>0</v>
      </c>
      <c r="AV31" s="186">
        <f t="shared" si="196"/>
        <v>0</v>
      </c>
      <c r="AW31" s="186">
        <f t="shared" si="196"/>
        <v>0</v>
      </c>
      <c r="AX31" s="186">
        <f t="shared" si="196"/>
        <v>0</v>
      </c>
    </row>
    <row r="32" spans="1:62">
      <c r="A32" s="46" t="s">
        <v>180</v>
      </c>
      <c r="B32" s="185"/>
      <c r="C32" s="185"/>
      <c r="D32" s="186">
        <f>+D28-D31</f>
        <v>0</v>
      </c>
      <c r="E32" s="186">
        <f t="shared" ref="E32:P32" si="197">+E28-E31</f>
        <v>0</v>
      </c>
      <c r="F32" s="186">
        <f t="shared" si="197"/>
        <v>0</v>
      </c>
      <c r="G32" s="186">
        <f t="shared" si="197"/>
        <v>0</v>
      </c>
      <c r="H32" s="186">
        <f t="shared" si="197"/>
        <v>0</v>
      </c>
      <c r="I32" s="186">
        <f t="shared" si="197"/>
        <v>0</v>
      </c>
      <c r="J32" s="186">
        <f t="shared" si="197"/>
        <v>0</v>
      </c>
      <c r="K32" s="186">
        <f t="shared" si="197"/>
        <v>0</v>
      </c>
      <c r="L32" s="186">
        <f t="shared" si="197"/>
        <v>0</v>
      </c>
      <c r="M32" s="186">
        <f t="shared" si="197"/>
        <v>0</v>
      </c>
      <c r="N32" s="186">
        <f t="shared" si="197"/>
        <v>0</v>
      </c>
      <c r="O32" s="186">
        <f t="shared" si="197"/>
        <v>0</v>
      </c>
      <c r="P32" s="186">
        <f t="shared" si="197"/>
        <v>0</v>
      </c>
      <c r="Q32" s="186">
        <f t="shared" ref="Q32:AX32" si="198">+Q28-Q31</f>
        <v>0</v>
      </c>
      <c r="R32" s="186">
        <f t="shared" si="198"/>
        <v>0</v>
      </c>
      <c r="S32" s="186">
        <f t="shared" si="198"/>
        <v>0</v>
      </c>
      <c r="T32" s="186">
        <f t="shared" si="198"/>
        <v>0</v>
      </c>
      <c r="U32" s="186">
        <f t="shared" si="198"/>
        <v>0</v>
      </c>
      <c r="V32" s="186">
        <f t="shared" si="198"/>
        <v>0</v>
      </c>
      <c r="W32" s="186">
        <f t="shared" si="198"/>
        <v>0</v>
      </c>
      <c r="X32" s="186">
        <f t="shared" si="198"/>
        <v>0</v>
      </c>
      <c r="Y32" s="186">
        <f t="shared" si="198"/>
        <v>0</v>
      </c>
      <c r="Z32" s="186">
        <f t="shared" si="198"/>
        <v>0</v>
      </c>
      <c r="AA32" s="186">
        <f t="shared" si="198"/>
        <v>0</v>
      </c>
      <c r="AB32" s="186">
        <f t="shared" si="198"/>
        <v>0</v>
      </c>
      <c r="AC32" s="186">
        <f t="shared" si="198"/>
        <v>0</v>
      </c>
      <c r="AD32" s="186">
        <f t="shared" si="198"/>
        <v>0</v>
      </c>
      <c r="AE32" s="186">
        <f t="shared" si="198"/>
        <v>0</v>
      </c>
      <c r="AF32" s="186">
        <f t="shared" si="198"/>
        <v>0</v>
      </c>
      <c r="AG32" s="186">
        <f t="shared" si="198"/>
        <v>0</v>
      </c>
      <c r="AH32" s="186">
        <f t="shared" si="198"/>
        <v>0</v>
      </c>
      <c r="AI32" s="186">
        <f t="shared" si="198"/>
        <v>0</v>
      </c>
      <c r="AJ32" s="186">
        <f t="shared" si="198"/>
        <v>0</v>
      </c>
      <c r="AK32" s="186">
        <f t="shared" si="198"/>
        <v>0</v>
      </c>
      <c r="AL32" s="186">
        <f t="shared" si="198"/>
        <v>0</v>
      </c>
      <c r="AM32" s="186">
        <f t="shared" si="198"/>
        <v>0</v>
      </c>
      <c r="AN32" s="186">
        <f t="shared" si="198"/>
        <v>0</v>
      </c>
      <c r="AO32" s="186">
        <f t="shared" si="198"/>
        <v>0</v>
      </c>
      <c r="AP32" s="186">
        <f t="shared" si="198"/>
        <v>0</v>
      </c>
      <c r="AQ32" s="186">
        <f t="shared" si="198"/>
        <v>0</v>
      </c>
      <c r="AR32" s="186">
        <f t="shared" si="198"/>
        <v>0</v>
      </c>
      <c r="AS32" s="186">
        <f t="shared" si="198"/>
        <v>0</v>
      </c>
      <c r="AT32" s="186">
        <f t="shared" si="198"/>
        <v>0</v>
      </c>
      <c r="AU32" s="186">
        <f t="shared" si="198"/>
        <v>0</v>
      </c>
      <c r="AV32" s="186">
        <f t="shared" si="198"/>
        <v>0</v>
      </c>
      <c r="AW32" s="186">
        <f t="shared" si="198"/>
        <v>0</v>
      </c>
      <c r="AX32" s="186">
        <f t="shared" si="198"/>
        <v>0</v>
      </c>
    </row>
    <row r="33" spans="1:50">
      <c r="A33" s="192" t="s">
        <v>179</v>
      </c>
      <c r="B33" s="185"/>
      <c r="C33" s="185"/>
      <c r="D33" s="185"/>
      <c r="E33" s="186">
        <f>+'Flujo de Caja'!E22</f>
        <v>0</v>
      </c>
      <c r="F33" s="186">
        <f t="shared" ref="F33" si="199">+E37</f>
        <v>0</v>
      </c>
      <c r="G33" s="186">
        <f t="shared" ref="G33" si="200">+F37</f>
        <v>0</v>
      </c>
      <c r="H33" s="186">
        <f t="shared" ref="H33" si="201">+G37</f>
        <v>0</v>
      </c>
      <c r="I33" s="186">
        <f t="shared" ref="I33" si="202">+H37</f>
        <v>0</v>
      </c>
      <c r="J33" s="186">
        <f t="shared" ref="J33" si="203">+I37</f>
        <v>0</v>
      </c>
      <c r="K33" s="186">
        <f t="shared" ref="K33" si="204">+J37</f>
        <v>0</v>
      </c>
      <c r="L33" s="186">
        <f t="shared" ref="L33" si="205">+K37</f>
        <v>0</v>
      </c>
      <c r="M33" s="186">
        <f t="shared" ref="M33" si="206">+L37</f>
        <v>0</v>
      </c>
      <c r="N33" s="186">
        <f t="shared" ref="N33" si="207">+M37</f>
        <v>0</v>
      </c>
      <c r="O33" s="186">
        <f t="shared" ref="O33" si="208">+N37</f>
        <v>0</v>
      </c>
      <c r="P33" s="186">
        <f t="shared" ref="P33" si="209">+O37</f>
        <v>0</v>
      </c>
      <c r="Q33" s="186">
        <f t="shared" ref="Q33" si="210">+P37</f>
        <v>0</v>
      </c>
      <c r="R33" s="186">
        <f t="shared" ref="R33" si="211">+Q37</f>
        <v>0</v>
      </c>
      <c r="S33" s="186">
        <f t="shared" ref="S33" si="212">+R37</f>
        <v>0</v>
      </c>
      <c r="T33" s="186">
        <f t="shared" ref="T33" si="213">+S37</f>
        <v>0</v>
      </c>
      <c r="U33" s="186">
        <f t="shared" ref="U33" si="214">+T37</f>
        <v>0</v>
      </c>
      <c r="V33" s="186">
        <f t="shared" ref="V33" si="215">+U37</f>
        <v>0</v>
      </c>
      <c r="W33" s="186">
        <f t="shared" ref="W33" si="216">+V37</f>
        <v>0</v>
      </c>
      <c r="X33" s="186">
        <f t="shared" ref="X33" si="217">+W37</f>
        <v>0</v>
      </c>
      <c r="Y33" s="186">
        <f t="shared" ref="Y33" si="218">+X37</f>
        <v>0</v>
      </c>
      <c r="Z33" s="186">
        <f t="shared" ref="Z33" si="219">+Y37</f>
        <v>0</v>
      </c>
      <c r="AA33" s="186">
        <f t="shared" ref="AA33" si="220">+Z37</f>
        <v>0</v>
      </c>
      <c r="AB33" s="186">
        <f t="shared" ref="AB33" si="221">+AA37</f>
        <v>0</v>
      </c>
      <c r="AC33" s="186">
        <f t="shared" ref="AC33" si="222">+AB37</f>
        <v>0</v>
      </c>
      <c r="AD33" s="186">
        <f t="shared" ref="AD33" si="223">+AC37</f>
        <v>0</v>
      </c>
      <c r="AE33" s="186">
        <f t="shared" ref="AE33" si="224">+AD37</f>
        <v>0</v>
      </c>
      <c r="AF33" s="186">
        <f t="shared" ref="AF33" si="225">+AE37</f>
        <v>0</v>
      </c>
      <c r="AG33" s="186">
        <f t="shared" ref="AG33" si="226">+AF37</f>
        <v>0</v>
      </c>
      <c r="AH33" s="186">
        <f t="shared" ref="AH33" si="227">+AG37</f>
        <v>0</v>
      </c>
      <c r="AI33" s="186">
        <f t="shared" ref="AI33" si="228">+AH37</f>
        <v>0</v>
      </c>
      <c r="AJ33" s="186">
        <f t="shared" ref="AJ33" si="229">+AI37</f>
        <v>0</v>
      </c>
      <c r="AK33" s="186">
        <f t="shared" ref="AK33" si="230">+AJ37</f>
        <v>0</v>
      </c>
      <c r="AL33" s="186">
        <f t="shared" ref="AL33" si="231">+AK37</f>
        <v>0</v>
      </c>
      <c r="AM33" s="186">
        <f t="shared" ref="AM33" si="232">+AL37</f>
        <v>0</v>
      </c>
      <c r="AN33" s="186">
        <f t="shared" ref="AN33" si="233">+AM37</f>
        <v>0</v>
      </c>
      <c r="AO33" s="186">
        <f t="shared" ref="AO33" si="234">+AN37</f>
        <v>0</v>
      </c>
      <c r="AP33" s="186">
        <f t="shared" ref="AP33" si="235">+AO37</f>
        <v>0</v>
      </c>
      <c r="AQ33" s="186">
        <f t="shared" ref="AQ33" si="236">+AP37</f>
        <v>0</v>
      </c>
      <c r="AR33" s="186">
        <f t="shared" ref="AR33" si="237">+AQ37</f>
        <v>0</v>
      </c>
      <c r="AS33" s="186">
        <f t="shared" ref="AS33" si="238">+AR37</f>
        <v>0</v>
      </c>
      <c r="AT33" s="186">
        <f t="shared" ref="AT33" si="239">+AS37</f>
        <v>0</v>
      </c>
      <c r="AU33" s="186">
        <f t="shared" ref="AU33" si="240">+AT37</f>
        <v>0</v>
      </c>
      <c r="AV33" s="186">
        <f t="shared" ref="AV33" si="241">+AU37</f>
        <v>0</v>
      </c>
      <c r="AW33" s="186">
        <f t="shared" ref="AW33" si="242">+AV37</f>
        <v>0</v>
      </c>
      <c r="AX33" s="186">
        <f t="shared" ref="AX33" si="243">+AW37</f>
        <v>0</v>
      </c>
    </row>
    <row r="34" spans="1:50">
      <c r="A34" s="191" t="s">
        <v>339</v>
      </c>
      <c r="B34" s="185"/>
      <c r="C34" s="185"/>
      <c r="D34" s="185"/>
      <c r="E34" s="186">
        <v>0</v>
      </c>
      <c r="F34" s="186">
        <f>+IF((F17-$E$17)&gt;$E$16,0,-PMT($E$15,$E$16,$F$33))</f>
        <v>0</v>
      </c>
      <c r="G34" s="186">
        <f t="shared" ref="G34:AX34" si="244">+IF((G17-$E$17)&gt;$E$16,0,-PMT($E$15,$E$16,$F$33))</f>
        <v>0</v>
      </c>
      <c r="H34" s="186">
        <f t="shared" si="244"/>
        <v>0</v>
      </c>
      <c r="I34" s="186">
        <f t="shared" si="244"/>
        <v>0</v>
      </c>
      <c r="J34" s="186">
        <f t="shared" si="244"/>
        <v>0</v>
      </c>
      <c r="K34" s="186">
        <f t="shared" si="244"/>
        <v>0</v>
      </c>
      <c r="L34" s="186">
        <f t="shared" si="244"/>
        <v>0</v>
      </c>
      <c r="M34" s="186">
        <f t="shared" si="244"/>
        <v>0</v>
      </c>
      <c r="N34" s="186">
        <f t="shared" si="244"/>
        <v>0</v>
      </c>
      <c r="O34" s="186">
        <f t="shared" si="244"/>
        <v>0</v>
      </c>
      <c r="P34" s="186">
        <f t="shared" si="244"/>
        <v>0</v>
      </c>
      <c r="Q34" s="186">
        <f t="shared" si="244"/>
        <v>0</v>
      </c>
      <c r="R34" s="186">
        <f t="shared" si="244"/>
        <v>0</v>
      </c>
      <c r="S34" s="186">
        <f t="shared" si="244"/>
        <v>0</v>
      </c>
      <c r="T34" s="186">
        <f t="shared" si="244"/>
        <v>0</v>
      </c>
      <c r="U34" s="186">
        <f t="shared" si="244"/>
        <v>0</v>
      </c>
      <c r="V34" s="186">
        <f t="shared" si="244"/>
        <v>0</v>
      </c>
      <c r="W34" s="186">
        <f t="shared" si="244"/>
        <v>0</v>
      </c>
      <c r="X34" s="186">
        <f t="shared" si="244"/>
        <v>0</v>
      </c>
      <c r="Y34" s="186">
        <f t="shared" si="244"/>
        <v>0</v>
      </c>
      <c r="Z34" s="186">
        <f t="shared" si="244"/>
        <v>0</v>
      </c>
      <c r="AA34" s="186">
        <f t="shared" si="244"/>
        <v>0</v>
      </c>
      <c r="AB34" s="186">
        <f t="shared" si="244"/>
        <v>0</v>
      </c>
      <c r="AC34" s="186">
        <f t="shared" si="244"/>
        <v>0</v>
      </c>
      <c r="AD34" s="186">
        <f t="shared" si="244"/>
        <v>0</v>
      </c>
      <c r="AE34" s="186">
        <f t="shared" si="244"/>
        <v>0</v>
      </c>
      <c r="AF34" s="186">
        <f t="shared" si="244"/>
        <v>0</v>
      </c>
      <c r="AG34" s="186">
        <f t="shared" si="244"/>
        <v>0</v>
      </c>
      <c r="AH34" s="186">
        <f t="shared" si="244"/>
        <v>0</v>
      </c>
      <c r="AI34" s="186">
        <f t="shared" si="244"/>
        <v>0</v>
      </c>
      <c r="AJ34" s="186">
        <f t="shared" si="244"/>
        <v>0</v>
      </c>
      <c r="AK34" s="186">
        <f t="shared" si="244"/>
        <v>0</v>
      </c>
      <c r="AL34" s="186">
        <f t="shared" si="244"/>
        <v>0</v>
      </c>
      <c r="AM34" s="186">
        <f t="shared" si="244"/>
        <v>0</v>
      </c>
      <c r="AN34" s="186">
        <f t="shared" si="244"/>
        <v>0</v>
      </c>
      <c r="AO34" s="186">
        <f t="shared" si="244"/>
        <v>0</v>
      </c>
      <c r="AP34" s="186">
        <f t="shared" si="244"/>
        <v>0</v>
      </c>
      <c r="AQ34" s="186">
        <f t="shared" si="244"/>
        <v>0</v>
      </c>
      <c r="AR34" s="186">
        <f t="shared" si="244"/>
        <v>0</v>
      </c>
      <c r="AS34" s="186">
        <f t="shared" si="244"/>
        <v>0</v>
      </c>
      <c r="AT34" s="186">
        <f t="shared" si="244"/>
        <v>0</v>
      </c>
      <c r="AU34" s="186">
        <f t="shared" si="244"/>
        <v>0</v>
      </c>
      <c r="AV34" s="186">
        <f t="shared" si="244"/>
        <v>0</v>
      </c>
      <c r="AW34" s="186">
        <f t="shared" si="244"/>
        <v>0</v>
      </c>
      <c r="AX34" s="186">
        <f t="shared" si="244"/>
        <v>0</v>
      </c>
    </row>
    <row r="35" spans="1:50">
      <c r="A35" s="12" t="s">
        <v>122</v>
      </c>
      <c r="B35" s="185"/>
      <c r="C35" s="185"/>
      <c r="D35" s="185"/>
      <c r="E35" s="186">
        <v>0</v>
      </c>
      <c r="F35" s="186">
        <f>+F33*$H$15</f>
        <v>0</v>
      </c>
      <c r="G35" s="186">
        <f t="shared" ref="G35:AX35" si="245">+G33*$H$15</f>
        <v>0</v>
      </c>
      <c r="H35" s="186">
        <f t="shared" si="245"/>
        <v>0</v>
      </c>
      <c r="I35" s="186">
        <f t="shared" si="245"/>
        <v>0</v>
      </c>
      <c r="J35" s="186">
        <f t="shared" si="245"/>
        <v>0</v>
      </c>
      <c r="K35" s="186">
        <f t="shared" si="245"/>
        <v>0</v>
      </c>
      <c r="L35" s="186">
        <f t="shared" si="245"/>
        <v>0</v>
      </c>
      <c r="M35" s="186">
        <f t="shared" si="245"/>
        <v>0</v>
      </c>
      <c r="N35" s="186">
        <f t="shared" si="245"/>
        <v>0</v>
      </c>
      <c r="O35" s="186">
        <f t="shared" si="245"/>
        <v>0</v>
      </c>
      <c r="P35" s="186">
        <f t="shared" si="245"/>
        <v>0</v>
      </c>
      <c r="Q35" s="186">
        <f t="shared" si="245"/>
        <v>0</v>
      </c>
      <c r="R35" s="186">
        <f t="shared" si="245"/>
        <v>0</v>
      </c>
      <c r="S35" s="186">
        <f t="shared" si="245"/>
        <v>0</v>
      </c>
      <c r="T35" s="186">
        <f t="shared" si="245"/>
        <v>0</v>
      </c>
      <c r="U35" s="186">
        <f t="shared" si="245"/>
        <v>0</v>
      </c>
      <c r="V35" s="186">
        <f t="shared" si="245"/>
        <v>0</v>
      </c>
      <c r="W35" s="186">
        <f t="shared" si="245"/>
        <v>0</v>
      </c>
      <c r="X35" s="186">
        <f t="shared" si="245"/>
        <v>0</v>
      </c>
      <c r="Y35" s="186">
        <f t="shared" si="245"/>
        <v>0</v>
      </c>
      <c r="Z35" s="186">
        <f t="shared" si="245"/>
        <v>0</v>
      </c>
      <c r="AA35" s="186">
        <f t="shared" si="245"/>
        <v>0</v>
      </c>
      <c r="AB35" s="186">
        <f t="shared" si="245"/>
        <v>0</v>
      </c>
      <c r="AC35" s="186">
        <f t="shared" si="245"/>
        <v>0</v>
      </c>
      <c r="AD35" s="186">
        <f t="shared" si="245"/>
        <v>0</v>
      </c>
      <c r="AE35" s="186">
        <f t="shared" si="245"/>
        <v>0</v>
      </c>
      <c r="AF35" s="186">
        <f t="shared" si="245"/>
        <v>0</v>
      </c>
      <c r="AG35" s="186">
        <f t="shared" si="245"/>
        <v>0</v>
      </c>
      <c r="AH35" s="186">
        <f t="shared" si="245"/>
        <v>0</v>
      </c>
      <c r="AI35" s="186">
        <f t="shared" si="245"/>
        <v>0</v>
      </c>
      <c r="AJ35" s="186">
        <f t="shared" si="245"/>
        <v>0</v>
      </c>
      <c r="AK35" s="186">
        <f t="shared" si="245"/>
        <v>0</v>
      </c>
      <c r="AL35" s="186">
        <f t="shared" si="245"/>
        <v>0</v>
      </c>
      <c r="AM35" s="186">
        <f t="shared" si="245"/>
        <v>0</v>
      </c>
      <c r="AN35" s="186">
        <f t="shared" si="245"/>
        <v>0</v>
      </c>
      <c r="AO35" s="186">
        <f t="shared" si="245"/>
        <v>0</v>
      </c>
      <c r="AP35" s="186">
        <f t="shared" si="245"/>
        <v>0</v>
      </c>
      <c r="AQ35" s="186">
        <f t="shared" si="245"/>
        <v>0</v>
      </c>
      <c r="AR35" s="186">
        <f t="shared" si="245"/>
        <v>0</v>
      </c>
      <c r="AS35" s="186">
        <f t="shared" si="245"/>
        <v>0</v>
      </c>
      <c r="AT35" s="186">
        <f t="shared" si="245"/>
        <v>0</v>
      </c>
      <c r="AU35" s="186">
        <f t="shared" si="245"/>
        <v>0</v>
      </c>
      <c r="AV35" s="186">
        <f t="shared" si="245"/>
        <v>0</v>
      </c>
      <c r="AW35" s="186">
        <f t="shared" si="245"/>
        <v>0</v>
      </c>
      <c r="AX35" s="186">
        <f t="shared" si="245"/>
        <v>0</v>
      </c>
    </row>
    <row r="36" spans="1:50">
      <c r="A36" s="12" t="s">
        <v>123</v>
      </c>
      <c r="B36" s="185"/>
      <c r="C36" s="185"/>
      <c r="D36" s="185"/>
      <c r="E36" s="186">
        <f t="shared" ref="E36" si="246">+E34-E35</f>
        <v>0</v>
      </c>
      <c r="F36" s="186">
        <f t="shared" ref="F36:AX36" si="247">+F34-F35</f>
        <v>0</v>
      </c>
      <c r="G36" s="186">
        <f t="shared" si="247"/>
        <v>0</v>
      </c>
      <c r="H36" s="186">
        <f t="shared" si="247"/>
        <v>0</v>
      </c>
      <c r="I36" s="186">
        <f t="shared" si="247"/>
        <v>0</v>
      </c>
      <c r="J36" s="186">
        <f t="shared" si="247"/>
        <v>0</v>
      </c>
      <c r="K36" s="186">
        <f t="shared" si="247"/>
        <v>0</v>
      </c>
      <c r="L36" s="186">
        <f t="shared" si="247"/>
        <v>0</v>
      </c>
      <c r="M36" s="186">
        <f t="shared" si="247"/>
        <v>0</v>
      </c>
      <c r="N36" s="186">
        <f t="shared" si="247"/>
        <v>0</v>
      </c>
      <c r="O36" s="186">
        <f t="shared" si="247"/>
        <v>0</v>
      </c>
      <c r="P36" s="186">
        <f t="shared" si="247"/>
        <v>0</v>
      </c>
      <c r="Q36" s="186">
        <f t="shared" si="247"/>
        <v>0</v>
      </c>
      <c r="R36" s="186">
        <f t="shared" si="247"/>
        <v>0</v>
      </c>
      <c r="S36" s="186">
        <f t="shared" si="247"/>
        <v>0</v>
      </c>
      <c r="T36" s="186">
        <f t="shared" si="247"/>
        <v>0</v>
      </c>
      <c r="U36" s="186">
        <f t="shared" si="247"/>
        <v>0</v>
      </c>
      <c r="V36" s="186">
        <f t="shared" si="247"/>
        <v>0</v>
      </c>
      <c r="W36" s="186">
        <f t="shared" si="247"/>
        <v>0</v>
      </c>
      <c r="X36" s="186">
        <f t="shared" si="247"/>
        <v>0</v>
      </c>
      <c r="Y36" s="186">
        <f t="shared" si="247"/>
        <v>0</v>
      </c>
      <c r="Z36" s="186">
        <f t="shared" si="247"/>
        <v>0</v>
      </c>
      <c r="AA36" s="186">
        <f t="shared" si="247"/>
        <v>0</v>
      </c>
      <c r="AB36" s="186">
        <f t="shared" si="247"/>
        <v>0</v>
      </c>
      <c r="AC36" s="186">
        <f t="shared" si="247"/>
        <v>0</v>
      </c>
      <c r="AD36" s="186">
        <f t="shared" si="247"/>
        <v>0</v>
      </c>
      <c r="AE36" s="186">
        <f t="shared" si="247"/>
        <v>0</v>
      </c>
      <c r="AF36" s="186">
        <f t="shared" si="247"/>
        <v>0</v>
      </c>
      <c r="AG36" s="186">
        <f t="shared" si="247"/>
        <v>0</v>
      </c>
      <c r="AH36" s="186">
        <f t="shared" si="247"/>
        <v>0</v>
      </c>
      <c r="AI36" s="186">
        <f t="shared" si="247"/>
        <v>0</v>
      </c>
      <c r="AJ36" s="186">
        <f t="shared" si="247"/>
        <v>0</v>
      </c>
      <c r="AK36" s="186">
        <f t="shared" si="247"/>
        <v>0</v>
      </c>
      <c r="AL36" s="186">
        <f t="shared" si="247"/>
        <v>0</v>
      </c>
      <c r="AM36" s="186">
        <f t="shared" si="247"/>
        <v>0</v>
      </c>
      <c r="AN36" s="186">
        <f t="shared" si="247"/>
        <v>0</v>
      </c>
      <c r="AO36" s="186">
        <f t="shared" si="247"/>
        <v>0</v>
      </c>
      <c r="AP36" s="186">
        <f t="shared" si="247"/>
        <v>0</v>
      </c>
      <c r="AQ36" s="186">
        <f t="shared" si="247"/>
        <v>0</v>
      </c>
      <c r="AR36" s="186">
        <f t="shared" si="247"/>
        <v>0</v>
      </c>
      <c r="AS36" s="186">
        <f t="shared" si="247"/>
        <v>0</v>
      </c>
      <c r="AT36" s="186">
        <f t="shared" si="247"/>
        <v>0</v>
      </c>
      <c r="AU36" s="186">
        <f t="shared" si="247"/>
        <v>0</v>
      </c>
      <c r="AV36" s="186">
        <f t="shared" si="247"/>
        <v>0</v>
      </c>
      <c r="AW36" s="186">
        <f t="shared" si="247"/>
        <v>0</v>
      </c>
      <c r="AX36" s="186">
        <f t="shared" si="247"/>
        <v>0</v>
      </c>
    </row>
    <row r="37" spans="1:50">
      <c r="A37" s="46" t="s">
        <v>180</v>
      </c>
      <c r="B37" s="185"/>
      <c r="C37" s="185"/>
      <c r="D37" s="185"/>
      <c r="E37" s="186">
        <f t="shared" ref="E37" si="248">+E33-E36</f>
        <v>0</v>
      </c>
      <c r="F37" s="186">
        <f t="shared" ref="F37:AX37" si="249">+F33-F36</f>
        <v>0</v>
      </c>
      <c r="G37" s="186">
        <f t="shared" si="249"/>
        <v>0</v>
      </c>
      <c r="H37" s="186">
        <f t="shared" si="249"/>
        <v>0</v>
      </c>
      <c r="I37" s="186">
        <f t="shared" si="249"/>
        <v>0</v>
      </c>
      <c r="J37" s="186">
        <f t="shared" si="249"/>
        <v>0</v>
      </c>
      <c r="K37" s="186">
        <f t="shared" si="249"/>
        <v>0</v>
      </c>
      <c r="L37" s="186">
        <f t="shared" si="249"/>
        <v>0</v>
      </c>
      <c r="M37" s="186">
        <f t="shared" si="249"/>
        <v>0</v>
      </c>
      <c r="N37" s="186">
        <f t="shared" si="249"/>
        <v>0</v>
      </c>
      <c r="O37" s="186">
        <f t="shared" si="249"/>
        <v>0</v>
      </c>
      <c r="P37" s="186">
        <f t="shared" si="249"/>
        <v>0</v>
      </c>
      <c r="Q37" s="186">
        <f t="shared" si="249"/>
        <v>0</v>
      </c>
      <c r="R37" s="186">
        <f t="shared" si="249"/>
        <v>0</v>
      </c>
      <c r="S37" s="186">
        <f t="shared" si="249"/>
        <v>0</v>
      </c>
      <c r="T37" s="186">
        <f t="shared" si="249"/>
        <v>0</v>
      </c>
      <c r="U37" s="186">
        <f t="shared" si="249"/>
        <v>0</v>
      </c>
      <c r="V37" s="186">
        <f t="shared" si="249"/>
        <v>0</v>
      </c>
      <c r="W37" s="186">
        <f t="shared" si="249"/>
        <v>0</v>
      </c>
      <c r="X37" s="186">
        <f t="shared" si="249"/>
        <v>0</v>
      </c>
      <c r="Y37" s="186">
        <f t="shared" si="249"/>
        <v>0</v>
      </c>
      <c r="Z37" s="186">
        <f t="shared" si="249"/>
        <v>0</v>
      </c>
      <c r="AA37" s="186">
        <f t="shared" si="249"/>
        <v>0</v>
      </c>
      <c r="AB37" s="186">
        <f t="shared" si="249"/>
        <v>0</v>
      </c>
      <c r="AC37" s="186">
        <f t="shared" si="249"/>
        <v>0</v>
      </c>
      <c r="AD37" s="186">
        <f t="shared" si="249"/>
        <v>0</v>
      </c>
      <c r="AE37" s="186">
        <f t="shared" si="249"/>
        <v>0</v>
      </c>
      <c r="AF37" s="186">
        <f t="shared" si="249"/>
        <v>0</v>
      </c>
      <c r="AG37" s="186">
        <f t="shared" si="249"/>
        <v>0</v>
      </c>
      <c r="AH37" s="186">
        <f t="shared" si="249"/>
        <v>0</v>
      </c>
      <c r="AI37" s="186">
        <f t="shared" si="249"/>
        <v>0</v>
      </c>
      <c r="AJ37" s="186">
        <f t="shared" si="249"/>
        <v>0</v>
      </c>
      <c r="AK37" s="186">
        <f t="shared" si="249"/>
        <v>0</v>
      </c>
      <c r="AL37" s="186">
        <f t="shared" si="249"/>
        <v>0</v>
      </c>
      <c r="AM37" s="186">
        <f t="shared" si="249"/>
        <v>0</v>
      </c>
      <c r="AN37" s="186">
        <f t="shared" si="249"/>
        <v>0</v>
      </c>
      <c r="AO37" s="186">
        <f t="shared" si="249"/>
        <v>0</v>
      </c>
      <c r="AP37" s="186">
        <f t="shared" si="249"/>
        <v>0</v>
      </c>
      <c r="AQ37" s="186">
        <f t="shared" si="249"/>
        <v>0</v>
      </c>
      <c r="AR37" s="186">
        <f t="shared" si="249"/>
        <v>0</v>
      </c>
      <c r="AS37" s="186">
        <f t="shared" si="249"/>
        <v>0</v>
      </c>
      <c r="AT37" s="186">
        <f t="shared" si="249"/>
        <v>0</v>
      </c>
      <c r="AU37" s="186">
        <f t="shared" si="249"/>
        <v>0</v>
      </c>
      <c r="AV37" s="186">
        <f t="shared" si="249"/>
        <v>0</v>
      </c>
      <c r="AW37" s="186">
        <f t="shared" si="249"/>
        <v>0</v>
      </c>
      <c r="AX37" s="186">
        <f t="shared" si="249"/>
        <v>0</v>
      </c>
    </row>
    <row r="38" spans="1:50">
      <c r="A38" s="192" t="s">
        <v>179</v>
      </c>
      <c r="B38" s="185"/>
      <c r="C38" s="185"/>
      <c r="D38" s="185"/>
      <c r="E38" s="185"/>
      <c r="F38" s="186">
        <f>+'Flujo de Caja'!F22</f>
        <v>0</v>
      </c>
      <c r="G38" s="186">
        <f t="shared" ref="G38" si="250">+F42</f>
        <v>0</v>
      </c>
      <c r="H38" s="186">
        <f t="shared" ref="H38" si="251">+G42</f>
        <v>0</v>
      </c>
      <c r="I38" s="186">
        <f t="shared" ref="I38" si="252">+H42</f>
        <v>0</v>
      </c>
      <c r="J38" s="186">
        <f t="shared" ref="J38" si="253">+I42</f>
        <v>0</v>
      </c>
      <c r="K38" s="186">
        <f t="shared" ref="K38" si="254">+J42</f>
        <v>0</v>
      </c>
      <c r="L38" s="186">
        <f t="shared" ref="L38" si="255">+K42</f>
        <v>0</v>
      </c>
      <c r="M38" s="186">
        <f t="shared" ref="M38" si="256">+L42</f>
        <v>0</v>
      </c>
      <c r="N38" s="186">
        <f t="shared" ref="N38" si="257">+M42</f>
        <v>0</v>
      </c>
      <c r="O38" s="186">
        <f t="shared" ref="O38" si="258">+N42</f>
        <v>0</v>
      </c>
      <c r="P38" s="186">
        <f t="shared" ref="P38" si="259">+O42</f>
        <v>0</v>
      </c>
      <c r="Q38" s="186">
        <f t="shared" ref="Q38" si="260">+P42</f>
        <v>0</v>
      </c>
      <c r="R38" s="186">
        <f t="shared" ref="R38" si="261">+Q42</f>
        <v>0</v>
      </c>
      <c r="S38" s="186">
        <f t="shared" ref="S38" si="262">+R42</f>
        <v>0</v>
      </c>
      <c r="T38" s="186">
        <f t="shared" ref="T38" si="263">+S42</f>
        <v>0</v>
      </c>
      <c r="U38" s="186">
        <f t="shared" ref="U38" si="264">+T42</f>
        <v>0</v>
      </c>
      <c r="V38" s="186">
        <f t="shared" ref="V38" si="265">+U42</f>
        <v>0</v>
      </c>
      <c r="W38" s="186">
        <f t="shared" ref="W38" si="266">+V42</f>
        <v>0</v>
      </c>
      <c r="X38" s="186">
        <f t="shared" ref="X38" si="267">+W42</f>
        <v>0</v>
      </c>
      <c r="Y38" s="186">
        <f t="shared" ref="Y38" si="268">+X42</f>
        <v>0</v>
      </c>
      <c r="Z38" s="186">
        <f t="shared" ref="Z38" si="269">+Y42</f>
        <v>0</v>
      </c>
      <c r="AA38" s="186">
        <f t="shared" ref="AA38" si="270">+Z42</f>
        <v>0</v>
      </c>
      <c r="AB38" s="186">
        <f t="shared" ref="AB38" si="271">+AA42</f>
        <v>0</v>
      </c>
      <c r="AC38" s="186">
        <f t="shared" ref="AC38" si="272">+AB42</f>
        <v>0</v>
      </c>
      <c r="AD38" s="186">
        <f t="shared" ref="AD38" si="273">+AC42</f>
        <v>0</v>
      </c>
      <c r="AE38" s="186">
        <f t="shared" ref="AE38" si="274">+AD42</f>
        <v>0</v>
      </c>
      <c r="AF38" s="186">
        <f t="shared" ref="AF38" si="275">+AE42</f>
        <v>0</v>
      </c>
      <c r="AG38" s="186">
        <f t="shared" ref="AG38" si="276">+AF42</f>
        <v>0</v>
      </c>
      <c r="AH38" s="186">
        <f t="shared" ref="AH38" si="277">+AG42</f>
        <v>0</v>
      </c>
      <c r="AI38" s="186">
        <f t="shared" ref="AI38" si="278">+AH42</f>
        <v>0</v>
      </c>
      <c r="AJ38" s="186">
        <f t="shared" ref="AJ38" si="279">+AI42</f>
        <v>0</v>
      </c>
      <c r="AK38" s="186">
        <f t="shared" ref="AK38" si="280">+AJ42</f>
        <v>0</v>
      </c>
      <c r="AL38" s="186">
        <f t="shared" ref="AL38" si="281">+AK42</f>
        <v>0</v>
      </c>
      <c r="AM38" s="186">
        <f t="shared" ref="AM38" si="282">+AL42</f>
        <v>0</v>
      </c>
      <c r="AN38" s="186">
        <f t="shared" ref="AN38" si="283">+AM42</f>
        <v>0</v>
      </c>
      <c r="AO38" s="186">
        <f t="shared" ref="AO38" si="284">+AN42</f>
        <v>0</v>
      </c>
      <c r="AP38" s="186">
        <f t="shared" ref="AP38" si="285">+AO42</f>
        <v>0</v>
      </c>
      <c r="AQ38" s="186">
        <f t="shared" ref="AQ38" si="286">+AP42</f>
        <v>0</v>
      </c>
      <c r="AR38" s="186">
        <f t="shared" ref="AR38" si="287">+AQ42</f>
        <v>0</v>
      </c>
      <c r="AS38" s="186">
        <f t="shared" ref="AS38" si="288">+AR42</f>
        <v>0</v>
      </c>
      <c r="AT38" s="186">
        <f t="shared" ref="AT38" si="289">+AS42</f>
        <v>0</v>
      </c>
      <c r="AU38" s="186">
        <f t="shared" ref="AU38" si="290">+AT42</f>
        <v>0</v>
      </c>
      <c r="AV38" s="186">
        <f t="shared" ref="AV38" si="291">+AU42</f>
        <v>0</v>
      </c>
      <c r="AW38" s="186">
        <f t="shared" ref="AW38" si="292">+AV42</f>
        <v>0</v>
      </c>
      <c r="AX38" s="186">
        <f t="shared" ref="AX38" si="293">+AW42</f>
        <v>0</v>
      </c>
    </row>
    <row r="39" spans="1:50">
      <c r="A39" s="191" t="s">
        <v>339</v>
      </c>
      <c r="B39" s="185"/>
      <c r="C39" s="185"/>
      <c r="D39" s="185"/>
      <c r="E39" s="185"/>
      <c r="F39" s="186">
        <v>0</v>
      </c>
      <c r="G39" s="186">
        <f>+IF((G17-$F$17)&gt;$F$16,0,-PMT($F$15,$F$16,$G$38))</f>
        <v>0</v>
      </c>
      <c r="H39" s="186">
        <f t="shared" ref="H39:AX39" si="294">+IF((H17-$F$17)&gt;$F$16,0,-PMT($F$15,$F$16,$G$38))</f>
        <v>0</v>
      </c>
      <c r="I39" s="186">
        <f t="shared" si="294"/>
        <v>0</v>
      </c>
      <c r="J39" s="186">
        <f t="shared" si="294"/>
        <v>0</v>
      </c>
      <c r="K39" s="186">
        <f t="shared" si="294"/>
        <v>0</v>
      </c>
      <c r="L39" s="186">
        <f t="shared" si="294"/>
        <v>0</v>
      </c>
      <c r="M39" s="186">
        <f t="shared" si="294"/>
        <v>0</v>
      </c>
      <c r="N39" s="186">
        <f t="shared" si="294"/>
        <v>0</v>
      </c>
      <c r="O39" s="186">
        <f t="shared" si="294"/>
        <v>0</v>
      </c>
      <c r="P39" s="186">
        <f t="shared" si="294"/>
        <v>0</v>
      </c>
      <c r="Q39" s="186">
        <f t="shared" si="294"/>
        <v>0</v>
      </c>
      <c r="R39" s="186">
        <f t="shared" si="294"/>
        <v>0</v>
      </c>
      <c r="S39" s="186">
        <f t="shared" si="294"/>
        <v>0</v>
      </c>
      <c r="T39" s="186">
        <f t="shared" si="294"/>
        <v>0</v>
      </c>
      <c r="U39" s="186">
        <f t="shared" si="294"/>
        <v>0</v>
      </c>
      <c r="V39" s="186">
        <f t="shared" si="294"/>
        <v>0</v>
      </c>
      <c r="W39" s="186">
        <f t="shared" si="294"/>
        <v>0</v>
      </c>
      <c r="X39" s="186">
        <f t="shared" si="294"/>
        <v>0</v>
      </c>
      <c r="Y39" s="186">
        <f t="shared" si="294"/>
        <v>0</v>
      </c>
      <c r="Z39" s="186">
        <f t="shared" si="294"/>
        <v>0</v>
      </c>
      <c r="AA39" s="186">
        <f t="shared" si="294"/>
        <v>0</v>
      </c>
      <c r="AB39" s="186">
        <f t="shared" si="294"/>
        <v>0</v>
      </c>
      <c r="AC39" s="186">
        <f t="shared" si="294"/>
        <v>0</v>
      </c>
      <c r="AD39" s="186">
        <f t="shared" si="294"/>
        <v>0</v>
      </c>
      <c r="AE39" s="186">
        <f t="shared" si="294"/>
        <v>0</v>
      </c>
      <c r="AF39" s="186">
        <f t="shared" si="294"/>
        <v>0</v>
      </c>
      <c r="AG39" s="186">
        <f t="shared" si="294"/>
        <v>0</v>
      </c>
      <c r="AH39" s="186">
        <f t="shared" si="294"/>
        <v>0</v>
      </c>
      <c r="AI39" s="186">
        <f t="shared" si="294"/>
        <v>0</v>
      </c>
      <c r="AJ39" s="186">
        <f t="shared" si="294"/>
        <v>0</v>
      </c>
      <c r="AK39" s="186">
        <f t="shared" si="294"/>
        <v>0</v>
      </c>
      <c r="AL39" s="186">
        <f t="shared" si="294"/>
        <v>0</v>
      </c>
      <c r="AM39" s="186">
        <f t="shared" si="294"/>
        <v>0</v>
      </c>
      <c r="AN39" s="186">
        <f t="shared" si="294"/>
        <v>0</v>
      </c>
      <c r="AO39" s="186">
        <f t="shared" si="294"/>
        <v>0</v>
      </c>
      <c r="AP39" s="186">
        <f t="shared" si="294"/>
        <v>0</v>
      </c>
      <c r="AQ39" s="186">
        <f t="shared" si="294"/>
        <v>0</v>
      </c>
      <c r="AR39" s="186">
        <f t="shared" si="294"/>
        <v>0</v>
      </c>
      <c r="AS39" s="186">
        <f t="shared" si="294"/>
        <v>0</v>
      </c>
      <c r="AT39" s="186">
        <f t="shared" si="294"/>
        <v>0</v>
      </c>
      <c r="AU39" s="186">
        <f t="shared" si="294"/>
        <v>0</v>
      </c>
      <c r="AV39" s="186">
        <f t="shared" si="294"/>
        <v>0</v>
      </c>
      <c r="AW39" s="186">
        <f t="shared" si="294"/>
        <v>0</v>
      </c>
      <c r="AX39" s="186">
        <f t="shared" si="294"/>
        <v>0</v>
      </c>
    </row>
    <row r="40" spans="1:50">
      <c r="A40" s="12" t="s">
        <v>122</v>
      </c>
      <c r="B40" s="185"/>
      <c r="C40" s="185"/>
      <c r="D40" s="185"/>
      <c r="E40" s="185"/>
      <c r="F40" s="186">
        <v>0</v>
      </c>
      <c r="G40" s="186">
        <f>+G38*$H$15</f>
        <v>0</v>
      </c>
      <c r="H40" s="186">
        <f t="shared" ref="H40:AX40" si="295">+H38*$H$15</f>
        <v>0</v>
      </c>
      <c r="I40" s="186">
        <f t="shared" si="295"/>
        <v>0</v>
      </c>
      <c r="J40" s="186">
        <f t="shared" si="295"/>
        <v>0</v>
      </c>
      <c r="K40" s="186">
        <f t="shared" si="295"/>
        <v>0</v>
      </c>
      <c r="L40" s="186">
        <f t="shared" si="295"/>
        <v>0</v>
      </c>
      <c r="M40" s="186">
        <f t="shared" si="295"/>
        <v>0</v>
      </c>
      <c r="N40" s="186">
        <f t="shared" si="295"/>
        <v>0</v>
      </c>
      <c r="O40" s="186">
        <f t="shared" si="295"/>
        <v>0</v>
      </c>
      <c r="P40" s="186">
        <f t="shared" si="295"/>
        <v>0</v>
      </c>
      <c r="Q40" s="186">
        <f t="shared" si="295"/>
        <v>0</v>
      </c>
      <c r="R40" s="186">
        <f t="shared" si="295"/>
        <v>0</v>
      </c>
      <c r="S40" s="186">
        <f t="shared" si="295"/>
        <v>0</v>
      </c>
      <c r="T40" s="186">
        <f t="shared" si="295"/>
        <v>0</v>
      </c>
      <c r="U40" s="186">
        <f t="shared" si="295"/>
        <v>0</v>
      </c>
      <c r="V40" s="186">
        <f t="shared" si="295"/>
        <v>0</v>
      </c>
      <c r="W40" s="186">
        <f t="shared" si="295"/>
        <v>0</v>
      </c>
      <c r="X40" s="186">
        <f t="shared" si="295"/>
        <v>0</v>
      </c>
      <c r="Y40" s="186">
        <f t="shared" si="295"/>
        <v>0</v>
      </c>
      <c r="Z40" s="186">
        <f t="shared" si="295"/>
        <v>0</v>
      </c>
      <c r="AA40" s="186">
        <f t="shared" si="295"/>
        <v>0</v>
      </c>
      <c r="AB40" s="186">
        <f t="shared" si="295"/>
        <v>0</v>
      </c>
      <c r="AC40" s="186">
        <f t="shared" si="295"/>
        <v>0</v>
      </c>
      <c r="AD40" s="186">
        <f t="shared" si="295"/>
        <v>0</v>
      </c>
      <c r="AE40" s="186">
        <f t="shared" si="295"/>
        <v>0</v>
      </c>
      <c r="AF40" s="186">
        <f t="shared" si="295"/>
        <v>0</v>
      </c>
      <c r="AG40" s="186">
        <f t="shared" si="295"/>
        <v>0</v>
      </c>
      <c r="AH40" s="186">
        <f t="shared" si="295"/>
        <v>0</v>
      </c>
      <c r="AI40" s="186">
        <f t="shared" si="295"/>
        <v>0</v>
      </c>
      <c r="AJ40" s="186">
        <f t="shared" si="295"/>
        <v>0</v>
      </c>
      <c r="AK40" s="186">
        <f t="shared" si="295"/>
        <v>0</v>
      </c>
      <c r="AL40" s="186">
        <f t="shared" si="295"/>
        <v>0</v>
      </c>
      <c r="AM40" s="186">
        <f t="shared" si="295"/>
        <v>0</v>
      </c>
      <c r="AN40" s="186">
        <f t="shared" si="295"/>
        <v>0</v>
      </c>
      <c r="AO40" s="186">
        <f t="shared" si="295"/>
        <v>0</v>
      </c>
      <c r="AP40" s="186">
        <f t="shared" si="295"/>
        <v>0</v>
      </c>
      <c r="AQ40" s="186">
        <f t="shared" si="295"/>
        <v>0</v>
      </c>
      <c r="AR40" s="186">
        <f t="shared" si="295"/>
        <v>0</v>
      </c>
      <c r="AS40" s="186">
        <f t="shared" si="295"/>
        <v>0</v>
      </c>
      <c r="AT40" s="186">
        <f t="shared" si="295"/>
        <v>0</v>
      </c>
      <c r="AU40" s="186">
        <f t="shared" si="295"/>
        <v>0</v>
      </c>
      <c r="AV40" s="186">
        <f t="shared" si="295"/>
        <v>0</v>
      </c>
      <c r="AW40" s="186">
        <f t="shared" si="295"/>
        <v>0</v>
      </c>
      <c r="AX40" s="186">
        <f t="shared" si="295"/>
        <v>0</v>
      </c>
    </row>
    <row r="41" spans="1:50">
      <c r="A41" s="12" t="s">
        <v>123</v>
      </c>
      <c r="B41" s="185"/>
      <c r="C41" s="185"/>
      <c r="D41" s="185"/>
      <c r="E41" s="185"/>
      <c r="F41" s="186">
        <f t="shared" ref="F41" si="296">+F39-F40</f>
        <v>0</v>
      </c>
      <c r="G41" s="186">
        <f t="shared" ref="G41:AX41" si="297">+G39-G40</f>
        <v>0</v>
      </c>
      <c r="H41" s="186">
        <f t="shared" si="297"/>
        <v>0</v>
      </c>
      <c r="I41" s="186">
        <f t="shared" si="297"/>
        <v>0</v>
      </c>
      <c r="J41" s="186">
        <f t="shared" si="297"/>
        <v>0</v>
      </c>
      <c r="K41" s="186">
        <f t="shared" si="297"/>
        <v>0</v>
      </c>
      <c r="L41" s="186">
        <f t="shared" si="297"/>
        <v>0</v>
      </c>
      <c r="M41" s="186">
        <f t="shared" si="297"/>
        <v>0</v>
      </c>
      <c r="N41" s="186">
        <f t="shared" si="297"/>
        <v>0</v>
      </c>
      <c r="O41" s="186">
        <f t="shared" si="297"/>
        <v>0</v>
      </c>
      <c r="P41" s="186">
        <f t="shared" si="297"/>
        <v>0</v>
      </c>
      <c r="Q41" s="186">
        <f t="shared" si="297"/>
        <v>0</v>
      </c>
      <c r="R41" s="186">
        <f t="shared" si="297"/>
        <v>0</v>
      </c>
      <c r="S41" s="186">
        <f t="shared" si="297"/>
        <v>0</v>
      </c>
      <c r="T41" s="186">
        <f t="shared" si="297"/>
        <v>0</v>
      </c>
      <c r="U41" s="186">
        <f t="shared" si="297"/>
        <v>0</v>
      </c>
      <c r="V41" s="186">
        <f t="shared" si="297"/>
        <v>0</v>
      </c>
      <c r="W41" s="186">
        <f t="shared" si="297"/>
        <v>0</v>
      </c>
      <c r="X41" s="186">
        <f t="shared" si="297"/>
        <v>0</v>
      </c>
      <c r="Y41" s="186">
        <f t="shared" si="297"/>
        <v>0</v>
      </c>
      <c r="Z41" s="186">
        <f t="shared" si="297"/>
        <v>0</v>
      </c>
      <c r="AA41" s="186">
        <f t="shared" si="297"/>
        <v>0</v>
      </c>
      <c r="AB41" s="186">
        <f t="shared" si="297"/>
        <v>0</v>
      </c>
      <c r="AC41" s="186">
        <f t="shared" si="297"/>
        <v>0</v>
      </c>
      <c r="AD41" s="186">
        <f t="shared" si="297"/>
        <v>0</v>
      </c>
      <c r="AE41" s="186">
        <f t="shared" si="297"/>
        <v>0</v>
      </c>
      <c r="AF41" s="186">
        <f t="shared" si="297"/>
        <v>0</v>
      </c>
      <c r="AG41" s="186">
        <f t="shared" si="297"/>
        <v>0</v>
      </c>
      <c r="AH41" s="186">
        <f t="shared" si="297"/>
        <v>0</v>
      </c>
      <c r="AI41" s="186">
        <f t="shared" si="297"/>
        <v>0</v>
      </c>
      <c r="AJ41" s="186">
        <f t="shared" si="297"/>
        <v>0</v>
      </c>
      <c r="AK41" s="186">
        <f t="shared" si="297"/>
        <v>0</v>
      </c>
      <c r="AL41" s="186">
        <f t="shared" si="297"/>
        <v>0</v>
      </c>
      <c r="AM41" s="186">
        <f t="shared" si="297"/>
        <v>0</v>
      </c>
      <c r="AN41" s="186">
        <f t="shared" si="297"/>
        <v>0</v>
      </c>
      <c r="AO41" s="186">
        <f t="shared" si="297"/>
        <v>0</v>
      </c>
      <c r="AP41" s="186">
        <f t="shared" si="297"/>
        <v>0</v>
      </c>
      <c r="AQ41" s="186">
        <f t="shared" si="297"/>
        <v>0</v>
      </c>
      <c r="AR41" s="186">
        <f t="shared" si="297"/>
        <v>0</v>
      </c>
      <c r="AS41" s="186">
        <f t="shared" si="297"/>
        <v>0</v>
      </c>
      <c r="AT41" s="186">
        <f t="shared" si="297"/>
        <v>0</v>
      </c>
      <c r="AU41" s="186">
        <f t="shared" si="297"/>
        <v>0</v>
      </c>
      <c r="AV41" s="186">
        <f t="shared" si="297"/>
        <v>0</v>
      </c>
      <c r="AW41" s="186">
        <f t="shared" si="297"/>
        <v>0</v>
      </c>
      <c r="AX41" s="186">
        <f t="shared" si="297"/>
        <v>0</v>
      </c>
    </row>
    <row r="42" spans="1:50">
      <c r="A42" s="46" t="s">
        <v>180</v>
      </c>
      <c r="B42" s="185"/>
      <c r="C42" s="185"/>
      <c r="D42" s="185"/>
      <c r="E42" s="185"/>
      <c r="F42" s="186">
        <f t="shared" ref="F42" si="298">+F38-F41</f>
        <v>0</v>
      </c>
      <c r="G42" s="186">
        <f t="shared" ref="G42:AX42" si="299">+G38-G41</f>
        <v>0</v>
      </c>
      <c r="H42" s="186">
        <f t="shared" si="299"/>
        <v>0</v>
      </c>
      <c r="I42" s="186">
        <f t="shared" si="299"/>
        <v>0</v>
      </c>
      <c r="J42" s="186">
        <f t="shared" si="299"/>
        <v>0</v>
      </c>
      <c r="K42" s="186">
        <f t="shared" si="299"/>
        <v>0</v>
      </c>
      <c r="L42" s="186">
        <f t="shared" si="299"/>
        <v>0</v>
      </c>
      <c r="M42" s="186">
        <f t="shared" si="299"/>
        <v>0</v>
      </c>
      <c r="N42" s="186">
        <f t="shared" si="299"/>
        <v>0</v>
      </c>
      <c r="O42" s="186">
        <f t="shared" si="299"/>
        <v>0</v>
      </c>
      <c r="P42" s="186">
        <f t="shared" si="299"/>
        <v>0</v>
      </c>
      <c r="Q42" s="186">
        <f t="shared" si="299"/>
        <v>0</v>
      </c>
      <c r="R42" s="186">
        <f t="shared" si="299"/>
        <v>0</v>
      </c>
      <c r="S42" s="186">
        <f t="shared" si="299"/>
        <v>0</v>
      </c>
      <c r="T42" s="186">
        <f t="shared" si="299"/>
        <v>0</v>
      </c>
      <c r="U42" s="186">
        <f t="shared" si="299"/>
        <v>0</v>
      </c>
      <c r="V42" s="186">
        <f t="shared" si="299"/>
        <v>0</v>
      </c>
      <c r="W42" s="186">
        <f t="shared" si="299"/>
        <v>0</v>
      </c>
      <c r="X42" s="186">
        <f t="shared" si="299"/>
        <v>0</v>
      </c>
      <c r="Y42" s="186">
        <f t="shared" si="299"/>
        <v>0</v>
      </c>
      <c r="Z42" s="186">
        <f t="shared" si="299"/>
        <v>0</v>
      </c>
      <c r="AA42" s="186">
        <f t="shared" si="299"/>
        <v>0</v>
      </c>
      <c r="AB42" s="186">
        <f t="shared" si="299"/>
        <v>0</v>
      </c>
      <c r="AC42" s="186">
        <f t="shared" si="299"/>
        <v>0</v>
      </c>
      <c r="AD42" s="186">
        <f t="shared" si="299"/>
        <v>0</v>
      </c>
      <c r="AE42" s="186">
        <f t="shared" si="299"/>
        <v>0</v>
      </c>
      <c r="AF42" s="186">
        <f t="shared" si="299"/>
        <v>0</v>
      </c>
      <c r="AG42" s="186">
        <f t="shared" si="299"/>
        <v>0</v>
      </c>
      <c r="AH42" s="186">
        <f t="shared" si="299"/>
        <v>0</v>
      </c>
      <c r="AI42" s="186">
        <f t="shared" si="299"/>
        <v>0</v>
      </c>
      <c r="AJ42" s="186">
        <f t="shared" si="299"/>
        <v>0</v>
      </c>
      <c r="AK42" s="186">
        <f t="shared" si="299"/>
        <v>0</v>
      </c>
      <c r="AL42" s="186">
        <f t="shared" si="299"/>
        <v>0</v>
      </c>
      <c r="AM42" s="186">
        <f t="shared" si="299"/>
        <v>0</v>
      </c>
      <c r="AN42" s="186">
        <f t="shared" si="299"/>
        <v>0</v>
      </c>
      <c r="AO42" s="186">
        <f t="shared" si="299"/>
        <v>0</v>
      </c>
      <c r="AP42" s="186">
        <f t="shared" si="299"/>
        <v>0</v>
      </c>
      <c r="AQ42" s="186">
        <f t="shared" si="299"/>
        <v>0</v>
      </c>
      <c r="AR42" s="186">
        <f t="shared" si="299"/>
        <v>0</v>
      </c>
      <c r="AS42" s="186">
        <f t="shared" si="299"/>
        <v>0</v>
      </c>
      <c r="AT42" s="186">
        <f t="shared" si="299"/>
        <v>0</v>
      </c>
      <c r="AU42" s="186">
        <f t="shared" si="299"/>
        <v>0</v>
      </c>
      <c r="AV42" s="186">
        <f t="shared" si="299"/>
        <v>0</v>
      </c>
      <c r="AW42" s="186">
        <f t="shared" si="299"/>
        <v>0</v>
      </c>
      <c r="AX42" s="186">
        <f t="shared" si="299"/>
        <v>0</v>
      </c>
    </row>
    <row r="43" spans="1:50">
      <c r="A43" s="192" t="s">
        <v>179</v>
      </c>
      <c r="B43" s="185"/>
      <c r="C43" s="185"/>
      <c r="D43" s="185"/>
      <c r="E43" s="185"/>
      <c r="F43" s="185"/>
      <c r="G43" s="186">
        <f>+'Flujo de Caja'!G22</f>
        <v>0</v>
      </c>
      <c r="H43" s="186">
        <f t="shared" ref="H43" si="300">+G47</f>
        <v>0</v>
      </c>
      <c r="I43" s="186">
        <f t="shared" ref="I43" si="301">+H47</f>
        <v>0</v>
      </c>
      <c r="J43" s="186">
        <f t="shared" ref="J43" si="302">+I47</f>
        <v>0</v>
      </c>
      <c r="K43" s="186">
        <f t="shared" ref="K43" si="303">+J47</f>
        <v>0</v>
      </c>
      <c r="L43" s="186">
        <f t="shared" ref="L43" si="304">+K47</f>
        <v>0</v>
      </c>
      <c r="M43" s="186">
        <f t="shared" ref="M43" si="305">+L47</f>
        <v>0</v>
      </c>
      <c r="N43" s="186">
        <f t="shared" ref="N43" si="306">+M47</f>
        <v>0</v>
      </c>
      <c r="O43" s="186">
        <f t="shared" ref="O43" si="307">+N47</f>
        <v>0</v>
      </c>
      <c r="P43" s="186">
        <f t="shared" ref="P43" si="308">+O47</f>
        <v>0</v>
      </c>
      <c r="Q43" s="186">
        <f t="shared" ref="Q43" si="309">+P47</f>
        <v>0</v>
      </c>
      <c r="R43" s="186">
        <f t="shared" ref="R43" si="310">+Q47</f>
        <v>0</v>
      </c>
      <c r="S43" s="186">
        <f t="shared" ref="S43" si="311">+R47</f>
        <v>0</v>
      </c>
      <c r="T43" s="186">
        <f t="shared" ref="T43" si="312">+S47</f>
        <v>0</v>
      </c>
      <c r="U43" s="186">
        <f t="shared" ref="U43" si="313">+T47</f>
        <v>0</v>
      </c>
      <c r="V43" s="186">
        <f t="shared" ref="V43" si="314">+U47</f>
        <v>0</v>
      </c>
      <c r="W43" s="186">
        <f t="shared" ref="W43" si="315">+V47</f>
        <v>0</v>
      </c>
      <c r="X43" s="186">
        <f t="shared" ref="X43" si="316">+W47</f>
        <v>0</v>
      </c>
      <c r="Y43" s="186">
        <f t="shared" ref="Y43" si="317">+X47</f>
        <v>0</v>
      </c>
      <c r="Z43" s="186">
        <f t="shared" ref="Z43" si="318">+Y47</f>
        <v>0</v>
      </c>
      <c r="AA43" s="186">
        <f t="shared" ref="AA43" si="319">+Z47</f>
        <v>0</v>
      </c>
      <c r="AB43" s="186">
        <f t="shared" ref="AB43" si="320">+AA47</f>
        <v>0</v>
      </c>
      <c r="AC43" s="186">
        <f t="shared" ref="AC43" si="321">+AB47</f>
        <v>0</v>
      </c>
      <c r="AD43" s="186">
        <f t="shared" ref="AD43" si="322">+AC47</f>
        <v>0</v>
      </c>
      <c r="AE43" s="186">
        <f t="shared" ref="AE43" si="323">+AD47</f>
        <v>0</v>
      </c>
      <c r="AF43" s="186">
        <f t="shared" ref="AF43" si="324">+AE47</f>
        <v>0</v>
      </c>
      <c r="AG43" s="186">
        <f t="shared" ref="AG43" si="325">+AF47</f>
        <v>0</v>
      </c>
      <c r="AH43" s="186">
        <f t="shared" ref="AH43" si="326">+AG47</f>
        <v>0</v>
      </c>
      <c r="AI43" s="186">
        <f t="shared" ref="AI43" si="327">+AH47</f>
        <v>0</v>
      </c>
      <c r="AJ43" s="186">
        <f t="shared" ref="AJ43" si="328">+AI47</f>
        <v>0</v>
      </c>
      <c r="AK43" s="186">
        <f t="shared" ref="AK43" si="329">+AJ47</f>
        <v>0</v>
      </c>
      <c r="AL43" s="186">
        <f t="shared" ref="AL43" si="330">+AK47</f>
        <v>0</v>
      </c>
      <c r="AM43" s="186">
        <f t="shared" ref="AM43" si="331">+AL47</f>
        <v>0</v>
      </c>
      <c r="AN43" s="186">
        <f t="shared" ref="AN43" si="332">+AM47</f>
        <v>0</v>
      </c>
      <c r="AO43" s="186">
        <f t="shared" ref="AO43" si="333">+AN47</f>
        <v>0</v>
      </c>
      <c r="AP43" s="186">
        <f t="shared" ref="AP43" si="334">+AO47</f>
        <v>0</v>
      </c>
      <c r="AQ43" s="186">
        <f t="shared" ref="AQ43" si="335">+AP47</f>
        <v>0</v>
      </c>
      <c r="AR43" s="186">
        <f t="shared" ref="AR43" si="336">+AQ47</f>
        <v>0</v>
      </c>
      <c r="AS43" s="186">
        <f t="shared" ref="AS43" si="337">+AR47</f>
        <v>0</v>
      </c>
      <c r="AT43" s="186">
        <f t="shared" ref="AT43" si="338">+AS47</f>
        <v>0</v>
      </c>
      <c r="AU43" s="186">
        <f t="shared" ref="AU43" si="339">+AT47</f>
        <v>0</v>
      </c>
      <c r="AV43" s="186">
        <f t="shared" ref="AV43" si="340">+AU47</f>
        <v>0</v>
      </c>
      <c r="AW43" s="186">
        <f t="shared" ref="AW43" si="341">+AV47</f>
        <v>0</v>
      </c>
      <c r="AX43" s="186">
        <f t="shared" ref="AX43" si="342">+AW47</f>
        <v>0</v>
      </c>
    </row>
    <row r="44" spans="1:50">
      <c r="A44" s="191" t="s">
        <v>339</v>
      </c>
      <c r="B44" s="185"/>
      <c r="C44" s="185"/>
      <c r="D44" s="185"/>
      <c r="E44" s="185"/>
      <c r="F44" s="185"/>
      <c r="G44" s="186">
        <v>0</v>
      </c>
      <c r="H44" s="186">
        <f>+IF((H17-$G$17)&gt;$G$16,0,-PMT($G$15,$G$16,$H$43))</f>
        <v>0</v>
      </c>
      <c r="I44" s="186">
        <f t="shared" ref="I44:AX44" si="343">+IF((I17-$G$17)&gt;$G$16,0,-PMT($G$15,$G$16,$H$43))</f>
        <v>0</v>
      </c>
      <c r="J44" s="186">
        <f t="shared" si="343"/>
        <v>0</v>
      </c>
      <c r="K44" s="186">
        <f t="shared" si="343"/>
        <v>0</v>
      </c>
      <c r="L44" s="186">
        <f t="shared" si="343"/>
        <v>0</v>
      </c>
      <c r="M44" s="186">
        <f t="shared" si="343"/>
        <v>0</v>
      </c>
      <c r="N44" s="186">
        <f t="shared" si="343"/>
        <v>0</v>
      </c>
      <c r="O44" s="186">
        <f t="shared" si="343"/>
        <v>0</v>
      </c>
      <c r="P44" s="186">
        <f t="shared" si="343"/>
        <v>0</v>
      </c>
      <c r="Q44" s="186">
        <f t="shared" si="343"/>
        <v>0</v>
      </c>
      <c r="R44" s="186">
        <f t="shared" si="343"/>
        <v>0</v>
      </c>
      <c r="S44" s="186">
        <f t="shared" si="343"/>
        <v>0</v>
      </c>
      <c r="T44" s="186">
        <f t="shared" si="343"/>
        <v>0</v>
      </c>
      <c r="U44" s="186">
        <f t="shared" si="343"/>
        <v>0</v>
      </c>
      <c r="V44" s="186">
        <f t="shared" si="343"/>
        <v>0</v>
      </c>
      <c r="W44" s="186">
        <f t="shared" si="343"/>
        <v>0</v>
      </c>
      <c r="X44" s="186">
        <f t="shared" si="343"/>
        <v>0</v>
      </c>
      <c r="Y44" s="186">
        <f t="shared" si="343"/>
        <v>0</v>
      </c>
      <c r="Z44" s="186">
        <f t="shared" si="343"/>
        <v>0</v>
      </c>
      <c r="AA44" s="186">
        <f t="shared" si="343"/>
        <v>0</v>
      </c>
      <c r="AB44" s="186">
        <f t="shared" si="343"/>
        <v>0</v>
      </c>
      <c r="AC44" s="186">
        <f t="shared" si="343"/>
        <v>0</v>
      </c>
      <c r="AD44" s="186">
        <f t="shared" si="343"/>
        <v>0</v>
      </c>
      <c r="AE44" s="186">
        <f t="shared" si="343"/>
        <v>0</v>
      </c>
      <c r="AF44" s="186">
        <f t="shared" si="343"/>
        <v>0</v>
      </c>
      <c r="AG44" s="186">
        <f t="shared" si="343"/>
        <v>0</v>
      </c>
      <c r="AH44" s="186">
        <f t="shared" si="343"/>
        <v>0</v>
      </c>
      <c r="AI44" s="186">
        <f t="shared" si="343"/>
        <v>0</v>
      </c>
      <c r="AJ44" s="186">
        <f t="shared" si="343"/>
        <v>0</v>
      </c>
      <c r="AK44" s="186">
        <f t="shared" si="343"/>
        <v>0</v>
      </c>
      <c r="AL44" s="186">
        <f t="shared" si="343"/>
        <v>0</v>
      </c>
      <c r="AM44" s="186">
        <f t="shared" si="343"/>
        <v>0</v>
      </c>
      <c r="AN44" s="186">
        <f t="shared" si="343"/>
        <v>0</v>
      </c>
      <c r="AO44" s="186">
        <f t="shared" si="343"/>
        <v>0</v>
      </c>
      <c r="AP44" s="186">
        <f t="shared" si="343"/>
        <v>0</v>
      </c>
      <c r="AQ44" s="186">
        <f t="shared" si="343"/>
        <v>0</v>
      </c>
      <c r="AR44" s="186">
        <f t="shared" si="343"/>
        <v>0</v>
      </c>
      <c r="AS44" s="186">
        <f t="shared" si="343"/>
        <v>0</v>
      </c>
      <c r="AT44" s="186">
        <f t="shared" si="343"/>
        <v>0</v>
      </c>
      <c r="AU44" s="186">
        <f t="shared" si="343"/>
        <v>0</v>
      </c>
      <c r="AV44" s="186">
        <f t="shared" si="343"/>
        <v>0</v>
      </c>
      <c r="AW44" s="186">
        <f t="shared" si="343"/>
        <v>0</v>
      </c>
      <c r="AX44" s="186">
        <f t="shared" si="343"/>
        <v>0</v>
      </c>
    </row>
    <row r="45" spans="1:50">
      <c r="A45" s="12" t="s">
        <v>122</v>
      </c>
      <c r="B45" s="185"/>
      <c r="C45" s="185"/>
      <c r="D45" s="185"/>
      <c r="E45" s="185"/>
      <c r="F45" s="185"/>
      <c r="G45" s="186">
        <v>0</v>
      </c>
      <c r="H45" s="186">
        <f>+H43*$H$15</f>
        <v>0</v>
      </c>
      <c r="I45" s="186">
        <f t="shared" ref="I45:AX45" si="344">+I43*$H$15</f>
        <v>0</v>
      </c>
      <c r="J45" s="186">
        <f t="shared" si="344"/>
        <v>0</v>
      </c>
      <c r="K45" s="186">
        <f t="shared" si="344"/>
        <v>0</v>
      </c>
      <c r="L45" s="186">
        <f t="shared" si="344"/>
        <v>0</v>
      </c>
      <c r="M45" s="186">
        <f t="shared" si="344"/>
        <v>0</v>
      </c>
      <c r="N45" s="186">
        <f t="shared" si="344"/>
        <v>0</v>
      </c>
      <c r="O45" s="186">
        <f t="shared" si="344"/>
        <v>0</v>
      </c>
      <c r="P45" s="186">
        <f t="shared" si="344"/>
        <v>0</v>
      </c>
      <c r="Q45" s="186">
        <f t="shared" si="344"/>
        <v>0</v>
      </c>
      <c r="R45" s="186">
        <f t="shared" si="344"/>
        <v>0</v>
      </c>
      <c r="S45" s="186">
        <f t="shared" si="344"/>
        <v>0</v>
      </c>
      <c r="T45" s="186">
        <f t="shared" si="344"/>
        <v>0</v>
      </c>
      <c r="U45" s="186">
        <f t="shared" si="344"/>
        <v>0</v>
      </c>
      <c r="V45" s="186">
        <f t="shared" si="344"/>
        <v>0</v>
      </c>
      <c r="W45" s="186">
        <f t="shared" si="344"/>
        <v>0</v>
      </c>
      <c r="X45" s="186">
        <f t="shared" si="344"/>
        <v>0</v>
      </c>
      <c r="Y45" s="186">
        <f t="shared" si="344"/>
        <v>0</v>
      </c>
      <c r="Z45" s="186">
        <f t="shared" si="344"/>
        <v>0</v>
      </c>
      <c r="AA45" s="186">
        <f t="shared" si="344"/>
        <v>0</v>
      </c>
      <c r="AB45" s="186">
        <f t="shared" si="344"/>
        <v>0</v>
      </c>
      <c r="AC45" s="186">
        <f t="shared" si="344"/>
        <v>0</v>
      </c>
      <c r="AD45" s="186">
        <f t="shared" si="344"/>
        <v>0</v>
      </c>
      <c r="AE45" s="186">
        <f t="shared" si="344"/>
        <v>0</v>
      </c>
      <c r="AF45" s="186">
        <f t="shared" si="344"/>
        <v>0</v>
      </c>
      <c r="AG45" s="186">
        <f t="shared" si="344"/>
        <v>0</v>
      </c>
      <c r="AH45" s="186">
        <f t="shared" si="344"/>
        <v>0</v>
      </c>
      <c r="AI45" s="186">
        <f t="shared" si="344"/>
        <v>0</v>
      </c>
      <c r="AJ45" s="186">
        <f t="shared" si="344"/>
        <v>0</v>
      </c>
      <c r="AK45" s="186">
        <f t="shared" si="344"/>
        <v>0</v>
      </c>
      <c r="AL45" s="186">
        <f t="shared" si="344"/>
        <v>0</v>
      </c>
      <c r="AM45" s="186">
        <f t="shared" si="344"/>
        <v>0</v>
      </c>
      <c r="AN45" s="186">
        <f t="shared" si="344"/>
        <v>0</v>
      </c>
      <c r="AO45" s="186">
        <f t="shared" si="344"/>
        <v>0</v>
      </c>
      <c r="AP45" s="186">
        <f t="shared" si="344"/>
        <v>0</v>
      </c>
      <c r="AQ45" s="186">
        <f t="shared" si="344"/>
        <v>0</v>
      </c>
      <c r="AR45" s="186">
        <f t="shared" si="344"/>
        <v>0</v>
      </c>
      <c r="AS45" s="186">
        <f t="shared" si="344"/>
        <v>0</v>
      </c>
      <c r="AT45" s="186">
        <f t="shared" si="344"/>
        <v>0</v>
      </c>
      <c r="AU45" s="186">
        <f t="shared" si="344"/>
        <v>0</v>
      </c>
      <c r="AV45" s="186">
        <f t="shared" si="344"/>
        <v>0</v>
      </c>
      <c r="AW45" s="186">
        <f t="shared" si="344"/>
        <v>0</v>
      </c>
      <c r="AX45" s="186">
        <f t="shared" si="344"/>
        <v>0</v>
      </c>
    </row>
    <row r="46" spans="1:50">
      <c r="A46" s="12" t="s">
        <v>123</v>
      </c>
      <c r="B46" s="185"/>
      <c r="C46" s="185"/>
      <c r="D46" s="185"/>
      <c r="E46" s="185"/>
      <c r="F46" s="185"/>
      <c r="G46" s="186">
        <f t="shared" ref="G46" si="345">+G44-G45</f>
        <v>0</v>
      </c>
      <c r="H46" s="186">
        <f t="shared" ref="H46:AX46" si="346">+H44-H45</f>
        <v>0</v>
      </c>
      <c r="I46" s="186">
        <f t="shared" si="346"/>
        <v>0</v>
      </c>
      <c r="J46" s="186">
        <f t="shared" si="346"/>
        <v>0</v>
      </c>
      <c r="K46" s="186">
        <f t="shared" si="346"/>
        <v>0</v>
      </c>
      <c r="L46" s="186">
        <f t="shared" si="346"/>
        <v>0</v>
      </c>
      <c r="M46" s="186">
        <f t="shared" si="346"/>
        <v>0</v>
      </c>
      <c r="N46" s="186">
        <f t="shared" si="346"/>
        <v>0</v>
      </c>
      <c r="O46" s="186">
        <f t="shared" si="346"/>
        <v>0</v>
      </c>
      <c r="P46" s="186">
        <f t="shared" si="346"/>
        <v>0</v>
      </c>
      <c r="Q46" s="186">
        <f t="shared" si="346"/>
        <v>0</v>
      </c>
      <c r="R46" s="186">
        <f t="shared" si="346"/>
        <v>0</v>
      </c>
      <c r="S46" s="186">
        <f t="shared" si="346"/>
        <v>0</v>
      </c>
      <c r="T46" s="186">
        <f t="shared" si="346"/>
        <v>0</v>
      </c>
      <c r="U46" s="186">
        <f t="shared" si="346"/>
        <v>0</v>
      </c>
      <c r="V46" s="186">
        <f t="shared" si="346"/>
        <v>0</v>
      </c>
      <c r="W46" s="186">
        <f t="shared" si="346"/>
        <v>0</v>
      </c>
      <c r="X46" s="186">
        <f t="shared" si="346"/>
        <v>0</v>
      </c>
      <c r="Y46" s="186">
        <f t="shared" si="346"/>
        <v>0</v>
      </c>
      <c r="Z46" s="186">
        <f t="shared" si="346"/>
        <v>0</v>
      </c>
      <c r="AA46" s="186">
        <f t="shared" si="346"/>
        <v>0</v>
      </c>
      <c r="AB46" s="186">
        <f t="shared" si="346"/>
        <v>0</v>
      </c>
      <c r="AC46" s="186">
        <f t="shared" si="346"/>
        <v>0</v>
      </c>
      <c r="AD46" s="186">
        <f t="shared" si="346"/>
        <v>0</v>
      </c>
      <c r="AE46" s="186">
        <f t="shared" si="346"/>
        <v>0</v>
      </c>
      <c r="AF46" s="186">
        <f t="shared" si="346"/>
        <v>0</v>
      </c>
      <c r="AG46" s="186">
        <f t="shared" si="346"/>
        <v>0</v>
      </c>
      <c r="AH46" s="186">
        <f t="shared" si="346"/>
        <v>0</v>
      </c>
      <c r="AI46" s="186">
        <f t="shared" si="346"/>
        <v>0</v>
      </c>
      <c r="AJ46" s="186">
        <f t="shared" si="346"/>
        <v>0</v>
      </c>
      <c r="AK46" s="186">
        <f t="shared" si="346"/>
        <v>0</v>
      </c>
      <c r="AL46" s="186">
        <f t="shared" si="346"/>
        <v>0</v>
      </c>
      <c r="AM46" s="186">
        <f t="shared" si="346"/>
        <v>0</v>
      </c>
      <c r="AN46" s="186">
        <f t="shared" si="346"/>
        <v>0</v>
      </c>
      <c r="AO46" s="186">
        <f t="shared" si="346"/>
        <v>0</v>
      </c>
      <c r="AP46" s="186">
        <f t="shared" si="346"/>
        <v>0</v>
      </c>
      <c r="AQ46" s="186">
        <f t="shared" si="346"/>
        <v>0</v>
      </c>
      <c r="AR46" s="186">
        <f t="shared" si="346"/>
        <v>0</v>
      </c>
      <c r="AS46" s="186">
        <f t="shared" si="346"/>
        <v>0</v>
      </c>
      <c r="AT46" s="186">
        <f t="shared" si="346"/>
        <v>0</v>
      </c>
      <c r="AU46" s="186">
        <f t="shared" si="346"/>
        <v>0</v>
      </c>
      <c r="AV46" s="186">
        <f t="shared" si="346"/>
        <v>0</v>
      </c>
      <c r="AW46" s="186">
        <f t="shared" si="346"/>
        <v>0</v>
      </c>
      <c r="AX46" s="186">
        <f t="shared" si="346"/>
        <v>0</v>
      </c>
    </row>
    <row r="47" spans="1:50">
      <c r="A47" s="46" t="s">
        <v>180</v>
      </c>
      <c r="B47" s="185"/>
      <c r="C47" s="185"/>
      <c r="D47" s="185"/>
      <c r="E47" s="185"/>
      <c r="F47" s="185"/>
      <c r="G47" s="186">
        <f t="shared" ref="G47" si="347">+G43-G46</f>
        <v>0</v>
      </c>
      <c r="H47" s="186">
        <f t="shared" ref="H47:AX47" si="348">+H43-H46</f>
        <v>0</v>
      </c>
      <c r="I47" s="186">
        <f t="shared" si="348"/>
        <v>0</v>
      </c>
      <c r="J47" s="186">
        <f t="shared" si="348"/>
        <v>0</v>
      </c>
      <c r="K47" s="186">
        <f t="shared" si="348"/>
        <v>0</v>
      </c>
      <c r="L47" s="186">
        <f t="shared" si="348"/>
        <v>0</v>
      </c>
      <c r="M47" s="186">
        <f t="shared" si="348"/>
        <v>0</v>
      </c>
      <c r="N47" s="186">
        <f t="shared" si="348"/>
        <v>0</v>
      </c>
      <c r="O47" s="186">
        <f t="shared" si="348"/>
        <v>0</v>
      </c>
      <c r="P47" s="186">
        <f t="shared" si="348"/>
        <v>0</v>
      </c>
      <c r="Q47" s="186">
        <f t="shared" si="348"/>
        <v>0</v>
      </c>
      <c r="R47" s="186">
        <f t="shared" si="348"/>
        <v>0</v>
      </c>
      <c r="S47" s="186">
        <f t="shared" si="348"/>
        <v>0</v>
      </c>
      <c r="T47" s="186">
        <f t="shared" si="348"/>
        <v>0</v>
      </c>
      <c r="U47" s="186">
        <f t="shared" si="348"/>
        <v>0</v>
      </c>
      <c r="V47" s="186">
        <f t="shared" si="348"/>
        <v>0</v>
      </c>
      <c r="W47" s="186">
        <f t="shared" si="348"/>
        <v>0</v>
      </c>
      <c r="X47" s="186">
        <f t="shared" si="348"/>
        <v>0</v>
      </c>
      <c r="Y47" s="186">
        <f t="shared" si="348"/>
        <v>0</v>
      </c>
      <c r="Z47" s="186">
        <f t="shared" si="348"/>
        <v>0</v>
      </c>
      <c r="AA47" s="186">
        <f t="shared" si="348"/>
        <v>0</v>
      </c>
      <c r="AB47" s="186">
        <f t="shared" si="348"/>
        <v>0</v>
      </c>
      <c r="AC47" s="186">
        <f t="shared" si="348"/>
        <v>0</v>
      </c>
      <c r="AD47" s="186">
        <f t="shared" si="348"/>
        <v>0</v>
      </c>
      <c r="AE47" s="186">
        <f t="shared" si="348"/>
        <v>0</v>
      </c>
      <c r="AF47" s="186">
        <f t="shared" si="348"/>
        <v>0</v>
      </c>
      <c r="AG47" s="186">
        <f t="shared" si="348"/>
        <v>0</v>
      </c>
      <c r="AH47" s="186">
        <f t="shared" si="348"/>
        <v>0</v>
      </c>
      <c r="AI47" s="186">
        <f t="shared" si="348"/>
        <v>0</v>
      </c>
      <c r="AJ47" s="186">
        <f t="shared" si="348"/>
        <v>0</v>
      </c>
      <c r="AK47" s="186">
        <f t="shared" si="348"/>
        <v>0</v>
      </c>
      <c r="AL47" s="186">
        <f t="shared" si="348"/>
        <v>0</v>
      </c>
      <c r="AM47" s="186">
        <f t="shared" si="348"/>
        <v>0</v>
      </c>
      <c r="AN47" s="186">
        <f t="shared" si="348"/>
        <v>0</v>
      </c>
      <c r="AO47" s="186">
        <f t="shared" si="348"/>
        <v>0</v>
      </c>
      <c r="AP47" s="186">
        <f t="shared" si="348"/>
        <v>0</v>
      </c>
      <c r="AQ47" s="186">
        <f t="shared" si="348"/>
        <v>0</v>
      </c>
      <c r="AR47" s="186">
        <f t="shared" si="348"/>
        <v>0</v>
      </c>
      <c r="AS47" s="186">
        <f t="shared" si="348"/>
        <v>0</v>
      </c>
      <c r="AT47" s="186">
        <f t="shared" si="348"/>
        <v>0</v>
      </c>
      <c r="AU47" s="186">
        <f t="shared" si="348"/>
        <v>0</v>
      </c>
      <c r="AV47" s="186">
        <f t="shared" si="348"/>
        <v>0</v>
      </c>
      <c r="AW47" s="186">
        <f t="shared" si="348"/>
        <v>0</v>
      </c>
      <c r="AX47" s="186">
        <f t="shared" si="348"/>
        <v>0</v>
      </c>
    </row>
    <row r="48" spans="1:50">
      <c r="A48" s="192" t="s">
        <v>179</v>
      </c>
      <c r="B48" s="185"/>
      <c r="C48" s="185"/>
      <c r="D48" s="185"/>
      <c r="E48" s="185"/>
      <c r="F48" s="185"/>
      <c r="G48" s="185"/>
      <c r="H48" s="186">
        <f>+'Flujo de Caja'!H22</f>
        <v>0</v>
      </c>
      <c r="I48" s="186">
        <f t="shared" ref="I48:AX48" si="349">+H52</f>
        <v>0</v>
      </c>
      <c r="J48" s="186">
        <f t="shared" si="349"/>
        <v>0</v>
      </c>
      <c r="K48" s="186">
        <f t="shared" si="349"/>
        <v>0</v>
      </c>
      <c r="L48" s="186">
        <f t="shared" si="349"/>
        <v>0</v>
      </c>
      <c r="M48" s="186">
        <f t="shared" si="349"/>
        <v>0</v>
      </c>
      <c r="N48" s="186">
        <f t="shared" si="349"/>
        <v>0</v>
      </c>
      <c r="O48" s="186">
        <f t="shared" si="349"/>
        <v>0</v>
      </c>
      <c r="P48" s="186">
        <f t="shared" si="349"/>
        <v>0</v>
      </c>
      <c r="Q48" s="186">
        <f t="shared" si="349"/>
        <v>0</v>
      </c>
      <c r="R48" s="186">
        <f t="shared" si="349"/>
        <v>0</v>
      </c>
      <c r="S48" s="186">
        <f t="shared" si="349"/>
        <v>0</v>
      </c>
      <c r="T48" s="186">
        <f t="shared" si="349"/>
        <v>0</v>
      </c>
      <c r="U48" s="186">
        <f t="shared" si="349"/>
        <v>0</v>
      </c>
      <c r="V48" s="186">
        <f t="shared" si="349"/>
        <v>0</v>
      </c>
      <c r="W48" s="186">
        <f t="shared" si="349"/>
        <v>0</v>
      </c>
      <c r="X48" s="186">
        <f t="shared" si="349"/>
        <v>0</v>
      </c>
      <c r="Y48" s="186">
        <f t="shared" si="349"/>
        <v>0</v>
      </c>
      <c r="Z48" s="186">
        <f t="shared" si="349"/>
        <v>0</v>
      </c>
      <c r="AA48" s="186">
        <f t="shared" si="349"/>
        <v>0</v>
      </c>
      <c r="AB48" s="186">
        <f t="shared" si="349"/>
        <v>0</v>
      </c>
      <c r="AC48" s="186">
        <f t="shared" si="349"/>
        <v>0</v>
      </c>
      <c r="AD48" s="186">
        <f t="shared" si="349"/>
        <v>0</v>
      </c>
      <c r="AE48" s="186">
        <f t="shared" si="349"/>
        <v>0</v>
      </c>
      <c r="AF48" s="186">
        <f t="shared" si="349"/>
        <v>0</v>
      </c>
      <c r="AG48" s="186">
        <f t="shared" si="349"/>
        <v>0</v>
      </c>
      <c r="AH48" s="186">
        <f t="shared" si="349"/>
        <v>0</v>
      </c>
      <c r="AI48" s="186">
        <f t="shared" si="349"/>
        <v>0</v>
      </c>
      <c r="AJ48" s="186">
        <f t="shared" si="349"/>
        <v>0</v>
      </c>
      <c r="AK48" s="186">
        <f t="shared" si="349"/>
        <v>0</v>
      </c>
      <c r="AL48" s="186">
        <f t="shared" si="349"/>
        <v>0</v>
      </c>
      <c r="AM48" s="186">
        <f t="shared" si="349"/>
        <v>0</v>
      </c>
      <c r="AN48" s="186">
        <f t="shared" si="349"/>
        <v>0</v>
      </c>
      <c r="AO48" s="186">
        <f t="shared" si="349"/>
        <v>0</v>
      </c>
      <c r="AP48" s="186">
        <f t="shared" si="349"/>
        <v>0</v>
      </c>
      <c r="AQ48" s="186">
        <f t="shared" si="349"/>
        <v>0</v>
      </c>
      <c r="AR48" s="186">
        <f t="shared" si="349"/>
        <v>0</v>
      </c>
      <c r="AS48" s="186">
        <f t="shared" si="349"/>
        <v>0</v>
      </c>
      <c r="AT48" s="186">
        <f t="shared" si="349"/>
        <v>0</v>
      </c>
      <c r="AU48" s="186">
        <f t="shared" si="349"/>
        <v>0</v>
      </c>
      <c r="AV48" s="186">
        <f t="shared" si="349"/>
        <v>0</v>
      </c>
      <c r="AW48" s="186">
        <f t="shared" si="349"/>
        <v>0</v>
      </c>
      <c r="AX48" s="186">
        <f t="shared" si="349"/>
        <v>0</v>
      </c>
    </row>
    <row r="49" spans="1:50">
      <c r="A49" s="191" t="s">
        <v>339</v>
      </c>
      <c r="B49" s="185"/>
      <c r="C49" s="185"/>
      <c r="D49" s="185"/>
      <c r="E49" s="185"/>
      <c r="F49" s="185"/>
      <c r="G49" s="185"/>
      <c r="H49" s="186">
        <v>0</v>
      </c>
      <c r="I49" s="186">
        <f>+IF((I17-$H$17)&gt;$H$16,0,-PMT($H$15,$H$16,$I$48))</f>
        <v>0</v>
      </c>
      <c r="J49" s="186">
        <f t="shared" ref="J49:AX49" si="350">+IF((J17-$H$17)&gt;$H$16,0,-PMT($H$15,$H$16,$I$48))</f>
        <v>0</v>
      </c>
      <c r="K49" s="186">
        <f t="shared" si="350"/>
        <v>0</v>
      </c>
      <c r="L49" s="186">
        <f t="shared" si="350"/>
        <v>0</v>
      </c>
      <c r="M49" s="186">
        <f t="shared" si="350"/>
        <v>0</v>
      </c>
      <c r="N49" s="186">
        <f t="shared" si="350"/>
        <v>0</v>
      </c>
      <c r="O49" s="186">
        <f t="shared" si="350"/>
        <v>0</v>
      </c>
      <c r="P49" s="186">
        <f t="shared" si="350"/>
        <v>0</v>
      </c>
      <c r="Q49" s="186">
        <f t="shared" si="350"/>
        <v>0</v>
      </c>
      <c r="R49" s="186">
        <f t="shared" si="350"/>
        <v>0</v>
      </c>
      <c r="S49" s="186">
        <f t="shared" si="350"/>
        <v>0</v>
      </c>
      <c r="T49" s="186">
        <f t="shared" si="350"/>
        <v>0</v>
      </c>
      <c r="U49" s="186">
        <f t="shared" si="350"/>
        <v>0</v>
      </c>
      <c r="V49" s="186">
        <f t="shared" si="350"/>
        <v>0</v>
      </c>
      <c r="W49" s="186">
        <f t="shared" si="350"/>
        <v>0</v>
      </c>
      <c r="X49" s="186">
        <f t="shared" si="350"/>
        <v>0</v>
      </c>
      <c r="Y49" s="186">
        <f t="shared" si="350"/>
        <v>0</v>
      </c>
      <c r="Z49" s="186">
        <f t="shared" si="350"/>
        <v>0</v>
      </c>
      <c r="AA49" s="186">
        <f t="shared" si="350"/>
        <v>0</v>
      </c>
      <c r="AB49" s="186">
        <f t="shared" si="350"/>
        <v>0</v>
      </c>
      <c r="AC49" s="186">
        <f t="shared" si="350"/>
        <v>0</v>
      </c>
      <c r="AD49" s="186">
        <f t="shared" si="350"/>
        <v>0</v>
      </c>
      <c r="AE49" s="186">
        <f t="shared" si="350"/>
        <v>0</v>
      </c>
      <c r="AF49" s="186">
        <f t="shared" si="350"/>
        <v>0</v>
      </c>
      <c r="AG49" s="186">
        <f t="shared" si="350"/>
        <v>0</v>
      </c>
      <c r="AH49" s="186">
        <f t="shared" si="350"/>
        <v>0</v>
      </c>
      <c r="AI49" s="186">
        <f t="shared" si="350"/>
        <v>0</v>
      </c>
      <c r="AJ49" s="186">
        <f t="shared" si="350"/>
        <v>0</v>
      </c>
      <c r="AK49" s="186">
        <f t="shared" si="350"/>
        <v>0</v>
      </c>
      <c r="AL49" s="186">
        <f t="shared" si="350"/>
        <v>0</v>
      </c>
      <c r="AM49" s="186">
        <f t="shared" si="350"/>
        <v>0</v>
      </c>
      <c r="AN49" s="186">
        <f t="shared" si="350"/>
        <v>0</v>
      </c>
      <c r="AO49" s="186">
        <f t="shared" si="350"/>
        <v>0</v>
      </c>
      <c r="AP49" s="186">
        <f t="shared" si="350"/>
        <v>0</v>
      </c>
      <c r="AQ49" s="186">
        <f t="shared" si="350"/>
        <v>0</v>
      </c>
      <c r="AR49" s="186">
        <f t="shared" si="350"/>
        <v>0</v>
      </c>
      <c r="AS49" s="186">
        <f t="shared" si="350"/>
        <v>0</v>
      </c>
      <c r="AT49" s="186">
        <f t="shared" si="350"/>
        <v>0</v>
      </c>
      <c r="AU49" s="186">
        <f t="shared" si="350"/>
        <v>0</v>
      </c>
      <c r="AV49" s="186">
        <f t="shared" si="350"/>
        <v>0</v>
      </c>
      <c r="AW49" s="186">
        <f t="shared" si="350"/>
        <v>0</v>
      </c>
      <c r="AX49" s="186">
        <f t="shared" si="350"/>
        <v>0</v>
      </c>
    </row>
    <row r="50" spans="1:50">
      <c r="A50" s="12" t="s">
        <v>122</v>
      </c>
      <c r="B50" s="185"/>
      <c r="C50" s="185"/>
      <c r="D50" s="185"/>
      <c r="E50" s="185"/>
      <c r="F50" s="185"/>
      <c r="G50" s="185"/>
      <c r="H50" s="186">
        <v>0</v>
      </c>
      <c r="I50" s="186">
        <f>+I48*$H$15</f>
        <v>0</v>
      </c>
      <c r="J50" s="186">
        <f t="shared" ref="J50:AX50" si="351">+J48*$H$15</f>
        <v>0</v>
      </c>
      <c r="K50" s="186">
        <f t="shared" si="351"/>
        <v>0</v>
      </c>
      <c r="L50" s="186">
        <f t="shared" si="351"/>
        <v>0</v>
      </c>
      <c r="M50" s="186">
        <f t="shared" si="351"/>
        <v>0</v>
      </c>
      <c r="N50" s="186">
        <f t="shared" si="351"/>
        <v>0</v>
      </c>
      <c r="O50" s="186">
        <f t="shared" si="351"/>
        <v>0</v>
      </c>
      <c r="P50" s="186">
        <f t="shared" si="351"/>
        <v>0</v>
      </c>
      <c r="Q50" s="186">
        <f t="shared" si="351"/>
        <v>0</v>
      </c>
      <c r="R50" s="186">
        <f t="shared" si="351"/>
        <v>0</v>
      </c>
      <c r="S50" s="186">
        <f t="shared" si="351"/>
        <v>0</v>
      </c>
      <c r="T50" s="186">
        <f t="shared" si="351"/>
        <v>0</v>
      </c>
      <c r="U50" s="186">
        <f t="shared" si="351"/>
        <v>0</v>
      </c>
      <c r="V50" s="186">
        <f t="shared" si="351"/>
        <v>0</v>
      </c>
      <c r="W50" s="186">
        <f t="shared" si="351"/>
        <v>0</v>
      </c>
      <c r="X50" s="186">
        <f t="shared" si="351"/>
        <v>0</v>
      </c>
      <c r="Y50" s="186">
        <f t="shared" si="351"/>
        <v>0</v>
      </c>
      <c r="Z50" s="186">
        <f t="shared" si="351"/>
        <v>0</v>
      </c>
      <c r="AA50" s="186">
        <f t="shared" si="351"/>
        <v>0</v>
      </c>
      <c r="AB50" s="186">
        <f t="shared" si="351"/>
        <v>0</v>
      </c>
      <c r="AC50" s="186">
        <f t="shared" si="351"/>
        <v>0</v>
      </c>
      <c r="AD50" s="186">
        <f t="shared" si="351"/>
        <v>0</v>
      </c>
      <c r="AE50" s="186">
        <f t="shared" si="351"/>
        <v>0</v>
      </c>
      <c r="AF50" s="186">
        <f t="shared" si="351"/>
        <v>0</v>
      </c>
      <c r="AG50" s="186">
        <f t="shared" si="351"/>
        <v>0</v>
      </c>
      <c r="AH50" s="186">
        <f t="shared" si="351"/>
        <v>0</v>
      </c>
      <c r="AI50" s="186">
        <f t="shared" si="351"/>
        <v>0</v>
      </c>
      <c r="AJ50" s="186">
        <f t="shared" si="351"/>
        <v>0</v>
      </c>
      <c r="AK50" s="186">
        <f t="shared" si="351"/>
        <v>0</v>
      </c>
      <c r="AL50" s="186">
        <f t="shared" si="351"/>
        <v>0</v>
      </c>
      <c r="AM50" s="186">
        <f t="shared" si="351"/>
        <v>0</v>
      </c>
      <c r="AN50" s="186">
        <f t="shared" si="351"/>
        <v>0</v>
      </c>
      <c r="AO50" s="186">
        <f t="shared" si="351"/>
        <v>0</v>
      </c>
      <c r="AP50" s="186">
        <f t="shared" si="351"/>
        <v>0</v>
      </c>
      <c r="AQ50" s="186">
        <f t="shared" si="351"/>
        <v>0</v>
      </c>
      <c r="AR50" s="186">
        <f t="shared" si="351"/>
        <v>0</v>
      </c>
      <c r="AS50" s="186">
        <f t="shared" si="351"/>
        <v>0</v>
      </c>
      <c r="AT50" s="186">
        <f t="shared" si="351"/>
        <v>0</v>
      </c>
      <c r="AU50" s="186">
        <f t="shared" si="351"/>
        <v>0</v>
      </c>
      <c r="AV50" s="186">
        <f t="shared" si="351"/>
        <v>0</v>
      </c>
      <c r="AW50" s="186">
        <f t="shared" si="351"/>
        <v>0</v>
      </c>
      <c r="AX50" s="186">
        <f t="shared" si="351"/>
        <v>0</v>
      </c>
    </row>
    <row r="51" spans="1:50">
      <c r="A51" s="12" t="s">
        <v>123</v>
      </c>
      <c r="B51" s="185"/>
      <c r="C51" s="185"/>
      <c r="D51" s="185"/>
      <c r="E51" s="185"/>
      <c r="F51" s="185"/>
      <c r="G51" s="185"/>
      <c r="H51" s="186">
        <f t="shared" ref="H51:I51" si="352">+H49-H50</f>
        <v>0</v>
      </c>
      <c r="I51" s="186">
        <f t="shared" si="352"/>
        <v>0</v>
      </c>
      <c r="J51" s="186">
        <f t="shared" ref="J51" si="353">+J49-J50</f>
        <v>0</v>
      </c>
      <c r="K51" s="186">
        <f t="shared" ref="K51" si="354">+K49-K50</f>
        <v>0</v>
      </c>
      <c r="L51" s="186">
        <f t="shared" ref="L51" si="355">+L49-L50</f>
        <v>0</v>
      </c>
      <c r="M51" s="186">
        <f t="shared" ref="M51" si="356">+M49-M50</f>
        <v>0</v>
      </c>
      <c r="N51" s="186">
        <f t="shared" ref="N51" si="357">+N49-N50</f>
        <v>0</v>
      </c>
      <c r="O51" s="186">
        <f t="shared" ref="O51" si="358">+O49-O50</f>
        <v>0</v>
      </c>
      <c r="P51" s="186">
        <f t="shared" ref="P51" si="359">+P49-P50</f>
        <v>0</v>
      </c>
      <c r="Q51" s="186">
        <f t="shared" ref="Q51" si="360">+Q49-Q50</f>
        <v>0</v>
      </c>
      <c r="R51" s="186">
        <f t="shared" ref="R51" si="361">+R49-R50</f>
        <v>0</v>
      </c>
      <c r="S51" s="186">
        <f t="shared" ref="S51" si="362">+S49-S50</f>
        <v>0</v>
      </c>
      <c r="T51" s="186">
        <f t="shared" ref="T51" si="363">+T49-T50</f>
        <v>0</v>
      </c>
      <c r="U51" s="186">
        <f t="shared" ref="U51" si="364">+U49-U50</f>
        <v>0</v>
      </c>
      <c r="V51" s="186">
        <f t="shared" ref="V51" si="365">+V49-V50</f>
        <v>0</v>
      </c>
      <c r="W51" s="186">
        <f t="shared" ref="W51" si="366">+W49-W50</f>
        <v>0</v>
      </c>
      <c r="X51" s="186">
        <f t="shared" ref="X51" si="367">+X49-X50</f>
        <v>0</v>
      </c>
      <c r="Y51" s="186">
        <f t="shared" ref="Y51" si="368">+Y49-Y50</f>
        <v>0</v>
      </c>
      <c r="Z51" s="186">
        <f t="shared" ref="Z51" si="369">+Z49-Z50</f>
        <v>0</v>
      </c>
      <c r="AA51" s="186">
        <f t="shared" ref="AA51" si="370">+AA49-AA50</f>
        <v>0</v>
      </c>
      <c r="AB51" s="186">
        <f t="shared" ref="AB51" si="371">+AB49-AB50</f>
        <v>0</v>
      </c>
      <c r="AC51" s="186">
        <f t="shared" ref="AC51" si="372">+AC49-AC50</f>
        <v>0</v>
      </c>
      <c r="AD51" s="186">
        <f t="shared" ref="AD51" si="373">+AD49-AD50</f>
        <v>0</v>
      </c>
      <c r="AE51" s="186">
        <f t="shared" ref="AE51" si="374">+AE49-AE50</f>
        <v>0</v>
      </c>
      <c r="AF51" s="186">
        <f t="shared" ref="AF51" si="375">+AF49-AF50</f>
        <v>0</v>
      </c>
      <c r="AG51" s="186">
        <f t="shared" ref="AG51" si="376">+AG49-AG50</f>
        <v>0</v>
      </c>
      <c r="AH51" s="186">
        <f t="shared" ref="AH51" si="377">+AH49-AH50</f>
        <v>0</v>
      </c>
      <c r="AI51" s="186">
        <f t="shared" ref="AI51" si="378">+AI49-AI50</f>
        <v>0</v>
      </c>
      <c r="AJ51" s="186">
        <f t="shared" ref="AJ51" si="379">+AJ49-AJ50</f>
        <v>0</v>
      </c>
      <c r="AK51" s="186">
        <f t="shared" ref="AK51" si="380">+AK49-AK50</f>
        <v>0</v>
      </c>
      <c r="AL51" s="186">
        <f>+AL49-AL50</f>
        <v>0</v>
      </c>
      <c r="AM51" s="186">
        <f t="shared" ref="AM51" si="381">+AM49-AM50</f>
        <v>0</v>
      </c>
      <c r="AN51" s="186">
        <f t="shared" ref="AN51" si="382">+AN49-AN50</f>
        <v>0</v>
      </c>
      <c r="AO51" s="186">
        <f t="shared" ref="AO51" si="383">+AO49-AO50</f>
        <v>0</v>
      </c>
      <c r="AP51" s="186">
        <f t="shared" ref="AP51" si="384">+AP49-AP50</f>
        <v>0</v>
      </c>
      <c r="AQ51" s="186">
        <f t="shared" ref="AQ51" si="385">+AQ49-AQ50</f>
        <v>0</v>
      </c>
      <c r="AR51" s="186">
        <f t="shared" ref="AR51" si="386">+AR49-AR50</f>
        <v>0</v>
      </c>
      <c r="AS51" s="186">
        <f t="shared" ref="AS51" si="387">+AS49-AS50</f>
        <v>0</v>
      </c>
      <c r="AT51" s="186">
        <f t="shared" ref="AT51" si="388">+AT49-AT50</f>
        <v>0</v>
      </c>
      <c r="AU51" s="186">
        <f t="shared" ref="AU51" si="389">+AU49-AU50</f>
        <v>0</v>
      </c>
      <c r="AV51" s="186">
        <f t="shared" ref="AV51" si="390">+AV49-AV50</f>
        <v>0</v>
      </c>
      <c r="AW51" s="186">
        <f t="shared" ref="AW51" si="391">+AW49-AW50</f>
        <v>0</v>
      </c>
      <c r="AX51" s="186">
        <f t="shared" ref="AX51" si="392">+AX49-AX50</f>
        <v>0</v>
      </c>
    </row>
    <row r="52" spans="1:50">
      <c r="A52" s="46" t="s">
        <v>180</v>
      </c>
      <c r="B52" s="185"/>
      <c r="C52" s="185"/>
      <c r="D52" s="185"/>
      <c r="E52" s="185"/>
      <c r="F52" s="185"/>
      <c r="G52" s="185"/>
      <c r="H52" s="186">
        <f t="shared" ref="H52:I52" si="393">+H48-H51</f>
        <v>0</v>
      </c>
      <c r="I52" s="186">
        <f t="shared" si="393"/>
        <v>0</v>
      </c>
      <c r="J52" s="186">
        <f t="shared" ref="J52" si="394">+J48-J51</f>
        <v>0</v>
      </c>
      <c r="K52" s="186">
        <f t="shared" ref="K52" si="395">+K48-K51</f>
        <v>0</v>
      </c>
      <c r="L52" s="186">
        <f t="shared" ref="L52" si="396">+L48-L51</f>
        <v>0</v>
      </c>
      <c r="M52" s="186">
        <f t="shared" ref="M52" si="397">+M48-M51</f>
        <v>0</v>
      </c>
      <c r="N52" s="186">
        <f t="shared" ref="N52" si="398">+N48-N51</f>
        <v>0</v>
      </c>
      <c r="O52" s="186">
        <f t="shared" ref="O52" si="399">+O48-O51</f>
        <v>0</v>
      </c>
      <c r="P52" s="186">
        <f t="shared" ref="P52" si="400">+P48-P51</f>
        <v>0</v>
      </c>
      <c r="Q52" s="186">
        <f t="shared" ref="Q52" si="401">+Q48-Q51</f>
        <v>0</v>
      </c>
      <c r="R52" s="186">
        <f t="shared" ref="R52" si="402">+R48-R51</f>
        <v>0</v>
      </c>
      <c r="S52" s="186">
        <f t="shared" ref="S52" si="403">+S48-S51</f>
        <v>0</v>
      </c>
      <c r="T52" s="186">
        <f t="shared" ref="T52" si="404">+T48-T51</f>
        <v>0</v>
      </c>
      <c r="U52" s="186">
        <f t="shared" ref="U52" si="405">+U48-U51</f>
        <v>0</v>
      </c>
      <c r="V52" s="186">
        <f t="shared" ref="V52" si="406">+V48-V51</f>
        <v>0</v>
      </c>
      <c r="W52" s="186">
        <f t="shared" ref="W52" si="407">+W48-W51</f>
        <v>0</v>
      </c>
      <c r="X52" s="186">
        <f t="shared" ref="X52" si="408">+X48-X51</f>
        <v>0</v>
      </c>
      <c r="Y52" s="186">
        <f t="shared" ref="Y52" si="409">+Y48-Y51</f>
        <v>0</v>
      </c>
      <c r="Z52" s="186">
        <f t="shared" ref="Z52" si="410">+Z48-Z51</f>
        <v>0</v>
      </c>
      <c r="AA52" s="186">
        <f t="shared" ref="AA52" si="411">+AA48-AA51</f>
        <v>0</v>
      </c>
      <c r="AB52" s="186">
        <f t="shared" ref="AB52" si="412">+AB48-AB51</f>
        <v>0</v>
      </c>
      <c r="AC52" s="186">
        <f t="shared" ref="AC52" si="413">+AC48-AC51</f>
        <v>0</v>
      </c>
      <c r="AD52" s="186">
        <f t="shared" ref="AD52" si="414">+AD48-AD51</f>
        <v>0</v>
      </c>
      <c r="AE52" s="186">
        <f t="shared" ref="AE52" si="415">+AE48-AE51</f>
        <v>0</v>
      </c>
      <c r="AF52" s="186">
        <f t="shared" ref="AF52" si="416">+AF48-AF51</f>
        <v>0</v>
      </c>
      <c r="AG52" s="186">
        <f t="shared" ref="AG52" si="417">+AG48-AG51</f>
        <v>0</v>
      </c>
      <c r="AH52" s="186">
        <f t="shared" ref="AH52" si="418">+AH48-AH51</f>
        <v>0</v>
      </c>
      <c r="AI52" s="186">
        <f t="shared" ref="AI52" si="419">+AI48-AI51</f>
        <v>0</v>
      </c>
      <c r="AJ52" s="186">
        <f t="shared" ref="AJ52" si="420">+AJ48-AJ51</f>
        <v>0</v>
      </c>
      <c r="AK52" s="186">
        <f t="shared" ref="AK52" si="421">+AK48-AK51</f>
        <v>0</v>
      </c>
      <c r="AL52" s="186">
        <f t="shared" ref="AL52" si="422">+AL48-AL51</f>
        <v>0</v>
      </c>
      <c r="AM52" s="186">
        <f t="shared" ref="AM52" si="423">+AM48-AM51</f>
        <v>0</v>
      </c>
      <c r="AN52" s="186">
        <f t="shared" ref="AN52" si="424">+AN48-AN51</f>
        <v>0</v>
      </c>
      <c r="AO52" s="186">
        <f t="shared" ref="AO52" si="425">+AO48-AO51</f>
        <v>0</v>
      </c>
      <c r="AP52" s="186">
        <f t="shared" ref="AP52" si="426">+AP48-AP51</f>
        <v>0</v>
      </c>
      <c r="AQ52" s="186">
        <f t="shared" ref="AQ52" si="427">+AQ48-AQ51</f>
        <v>0</v>
      </c>
      <c r="AR52" s="186">
        <f t="shared" ref="AR52" si="428">+AR48-AR51</f>
        <v>0</v>
      </c>
      <c r="AS52" s="186">
        <f t="shared" ref="AS52" si="429">+AS48-AS51</f>
        <v>0</v>
      </c>
      <c r="AT52" s="186">
        <f t="shared" ref="AT52" si="430">+AT48-AT51</f>
        <v>0</v>
      </c>
      <c r="AU52" s="186">
        <f t="shared" ref="AU52" si="431">+AU48-AU51</f>
        <v>0</v>
      </c>
      <c r="AV52" s="186">
        <f t="shared" ref="AV52" si="432">+AV48-AV51</f>
        <v>0</v>
      </c>
      <c r="AW52" s="186">
        <f t="shared" ref="AW52" si="433">+AW48-AW51</f>
        <v>0</v>
      </c>
      <c r="AX52" s="186">
        <f t="shared" ref="AX52" si="434">+AX48-AX51</f>
        <v>0</v>
      </c>
    </row>
    <row r="53" spans="1:50">
      <c r="A53" s="192" t="s">
        <v>179</v>
      </c>
      <c r="B53" s="185"/>
      <c r="C53" s="185"/>
      <c r="D53" s="185"/>
      <c r="E53" s="185"/>
      <c r="F53" s="185"/>
      <c r="G53" s="185"/>
      <c r="H53" s="185"/>
      <c r="I53" s="186">
        <f>+'Flujo de Caja'!I22</f>
        <v>0</v>
      </c>
      <c r="J53" s="186">
        <f t="shared" ref="J53" si="435">+I57</f>
        <v>0</v>
      </c>
      <c r="K53" s="186">
        <f t="shared" ref="K53" si="436">+J57</f>
        <v>0</v>
      </c>
      <c r="L53" s="186">
        <f t="shared" ref="L53" si="437">+K57</f>
        <v>0</v>
      </c>
      <c r="M53" s="186">
        <f t="shared" ref="M53" si="438">+L57</f>
        <v>0</v>
      </c>
      <c r="N53" s="186">
        <f t="shared" ref="N53" si="439">+M57</f>
        <v>0</v>
      </c>
      <c r="O53" s="186">
        <f t="shared" ref="O53" si="440">+N57</f>
        <v>0</v>
      </c>
      <c r="P53" s="186">
        <f t="shared" ref="P53" si="441">+O57</f>
        <v>0</v>
      </c>
      <c r="Q53" s="186">
        <f t="shared" ref="Q53" si="442">+P57</f>
        <v>0</v>
      </c>
      <c r="R53" s="186">
        <f t="shared" ref="R53" si="443">+Q57</f>
        <v>0</v>
      </c>
      <c r="S53" s="186">
        <f t="shared" ref="S53" si="444">+R57</f>
        <v>0</v>
      </c>
      <c r="T53" s="186">
        <f t="shared" ref="T53" si="445">+S57</f>
        <v>0</v>
      </c>
      <c r="U53" s="186">
        <f t="shared" ref="U53:V53" si="446">+T57</f>
        <v>0</v>
      </c>
      <c r="V53" s="186">
        <f t="shared" si="446"/>
        <v>0</v>
      </c>
      <c r="W53" s="186">
        <f t="shared" ref="W53" si="447">+V57</f>
        <v>0</v>
      </c>
      <c r="X53" s="186">
        <f t="shared" ref="X53" si="448">+W57</f>
        <v>0</v>
      </c>
      <c r="Y53" s="186">
        <f t="shared" ref="Y53" si="449">+X57</f>
        <v>0</v>
      </c>
      <c r="Z53" s="186">
        <f t="shared" ref="Z53" si="450">+Y57</f>
        <v>0</v>
      </c>
      <c r="AA53" s="186">
        <f t="shared" ref="AA53" si="451">+Z57</f>
        <v>0</v>
      </c>
      <c r="AB53" s="186">
        <f t="shared" ref="AB53" si="452">+AA57</f>
        <v>0</v>
      </c>
      <c r="AC53" s="186">
        <f t="shared" ref="AC53" si="453">+AB57</f>
        <v>0</v>
      </c>
      <c r="AD53" s="186">
        <f t="shared" ref="AD53" si="454">+AC57</f>
        <v>0</v>
      </c>
      <c r="AE53" s="186">
        <f t="shared" ref="AE53" si="455">+AD57</f>
        <v>0</v>
      </c>
      <c r="AF53" s="186">
        <f t="shared" ref="AF53" si="456">+AE57</f>
        <v>0</v>
      </c>
      <c r="AG53" s="186">
        <f t="shared" ref="AG53" si="457">+AF57</f>
        <v>0</v>
      </c>
      <c r="AH53" s="186">
        <f t="shared" ref="AH53" si="458">+AG57</f>
        <v>0</v>
      </c>
      <c r="AI53" s="186">
        <f t="shared" ref="AI53" si="459">+AH57</f>
        <v>0</v>
      </c>
      <c r="AJ53" s="186">
        <f t="shared" ref="AJ53" si="460">+AI57</f>
        <v>0</v>
      </c>
      <c r="AK53" s="186">
        <f t="shared" ref="AK53" si="461">+AJ57</f>
        <v>0</v>
      </c>
      <c r="AL53" s="186">
        <f t="shared" ref="AL53" si="462">+AK57</f>
        <v>0</v>
      </c>
      <c r="AM53" s="186">
        <f t="shared" ref="AM53" si="463">+AL57</f>
        <v>0</v>
      </c>
      <c r="AN53" s="186">
        <f t="shared" ref="AN53" si="464">+AM57</f>
        <v>0</v>
      </c>
      <c r="AO53" s="186">
        <f t="shared" ref="AO53" si="465">+AN57</f>
        <v>0</v>
      </c>
      <c r="AP53" s="186">
        <f t="shared" ref="AP53" si="466">+AO57</f>
        <v>0</v>
      </c>
      <c r="AQ53" s="186">
        <f t="shared" ref="AQ53" si="467">+AP57</f>
        <v>0</v>
      </c>
      <c r="AR53" s="186">
        <f t="shared" ref="AR53" si="468">+AQ57</f>
        <v>0</v>
      </c>
      <c r="AS53" s="186">
        <f t="shared" ref="AS53" si="469">+AR57</f>
        <v>0</v>
      </c>
      <c r="AT53" s="186">
        <f t="shared" ref="AT53" si="470">+AS57</f>
        <v>0</v>
      </c>
      <c r="AU53" s="186">
        <f t="shared" ref="AU53" si="471">+AT57</f>
        <v>0</v>
      </c>
      <c r="AV53" s="186">
        <f t="shared" ref="AV53" si="472">+AU57</f>
        <v>0</v>
      </c>
      <c r="AW53" s="186">
        <f t="shared" ref="AW53" si="473">+AV57</f>
        <v>0</v>
      </c>
      <c r="AX53" s="186">
        <f t="shared" ref="AX53" si="474">+AW57</f>
        <v>0</v>
      </c>
    </row>
    <row r="54" spans="1:50">
      <c r="A54" s="191" t="s">
        <v>339</v>
      </c>
      <c r="B54" s="185"/>
      <c r="C54" s="185"/>
      <c r="D54" s="185"/>
      <c r="E54" s="185"/>
      <c r="F54" s="185"/>
      <c r="G54" s="185"/>
      <c r="H54" s="185"/>
      <c r="I54" s="186">
        <v>0</v>
      </c>
      <c r="J54" s="186">
        <f>+IF((J17-$I$17)&gt;$I$16,0,-PMT($I$15,$I$16,$J$53))</f>
        <v>0</v>
      </c>
      <c r="K54" s="186">
        <f t="shared" ref="K54:U54" si="475">+IF((K17-$I$17)&gt;$I$16,0,-PMT($I$15,$I$16,$J$53))</f>
        <v>0</v>
      </c>
      <c r="L54" s="186">
        <f t="shared" si="475"/>
        <v>0</v>
      </c>
      <c r="M54" s="186">
        <f t="shared" si="475"/>
        <v>0</v>
      </c>
      <c r="N54" s="186">
        <f t="shared" si="475"/>
        <v>0</v>
      </c>
      <c r="O54" s="186">
        <f t="shared" si="475"/>
        <v>0</v>
      </c>
      <c r="P54" s="186">
        <f t="shared" si="475"/>
        <v>0</v>
      </c>
      <c r="Q54" s="186">
        <f t="shared" si="475"/>
        <v>0</v>
      </c>
      <c r="R54" s="186">
        <f t="shared" si="475"/>
        <v>0</v>
      </c>
      <c r="S54" s="186">
        <f t="shared" si="475"/>
        <v>0</v>
      </c>
      <c r="T54" s="186">
        <f t="shared" si="475"/>
        <v>0</v>
      </c>
      <c r="U54" s="186">
        <f t="shared" si="475"/>
        <v>0</v>
      </c>
      <c r="V54" s="186">
        <f>+IF((V17-$I$17)&gt;$I$16,0,-PMT($I$15,$I$16,$J$53))</f>
        <v>0</v>
      </c>
      <c r="W54" s="186">
        <f t="shared" ref="W54:AX54" si="476">+IF((W17-$I$17)&gt;$I$16,0,-PMT($I$15,$I$16,$J$53))</f>
        <v>0</v>
      </c>
      <c r="X54" s="186">
        <f t="shared" si="476"/>
        <v>0</v>
      </c>
      <c r="Y54" s="186">
        <f t="shared" si="476"/>
        <v>0</v>
      </c>
      <c r="Z54" s="186">
        <f t="shared" si="476"/>
        <v>0</v>
      </c>
      <c r="AA54" s="186">
        <f t="shared" si="476"/>
        <v>0</v>
      </c>
      <c r="AB54" s="186">
        <f t="shared" si="476"/>
        <v>0</v>
      </c>
      <c r="AC54" s="186">
        <f t="shared" si="476"/>
        <v>0</v>
      </c>
      <c r="AD54" s="186">
        <f t="shared" si="476"/>
        <v>0</v>
      </c>
      <c r="AE54" s="186">
        <f t="shared" si="476"/>
        <v>0</v>
      </c>
      <c r="AF54" s="186">
        <f t="shared" si="476"/>
        <v>0</v>
      </c>
      <c r="AG54" s="186">
        <f t="shared" si="476"/>
        <v>0</v>
      </c>
      <c r="AH54" s="186">
        <f t="shared" si="476"/>
        <v>0</v>
      </c>
      <c r="AI54" s="186">
        <f t="shared" si="476"/>
        <v>0</v>
      </c>
      <c r="AJ54" s="186">
        <f t="shared" si="476"/>
        <v>0</v>
      </c>
      <c r="AK54" s="186">
        <f t="shared" si="476"/>
        <v>0</v>
      </c>
      <c r="AL54" s="186">
        <f t="shared" si="476"/>
        <v>0</v>
      </c>
      <c r="AM54" s="186">
        <f t="shared" si="476"/>
        <v>0</v>
      </c>
      <c r="AN54" s="186">
        <f t="shared" si="476"/>
        <v>0</v>
      </c>
      <c r="AO54" s="186">
        <f t="shared" si="476"/>
        <v>0</v>
      </c>
      <c r="AP54" s="186">
        <f t="shared" si="476"/>
        <v>0</v>
      </c>
      <c r="AQ54" s="186">
        <f t="shared" si="476"/>
        <v>0</v>
      </c>
      <c r="AR54" s="186">
        <f t="shared" si="476"/>
        <v>0</v>
      </c>
      <c r="AS54" s="186">
        <f t="shared" si="476"/>
        <v>0</v>
      </c>
      <c r="AT54" s="186">
        <f t="shared" si="476"/>
        <v>0</v>
      </c>
      <c r="AU54" s="186">
        <f t="shared" si="476"/>
        <v>0</v>
      </c>
      <c r="AV54" s="186">
        <f t="shared" si="476"/>
        <v>0</v>
      </c>
      <c r="AW54" s="186">
        <f t="shared" si="476"/>
        <v>0</v>
      </c>
      <c r="AX54" s="186">
        <f t="shared" si="476"/>
        <v>0</v>
      </c>
    </row>
    <row r="55" spans="1:50">
      <c r="A55" s="12" t="s">
        <v>122</v>
      </c>
      <c r="B55" s="185"/>
      <c r="C55" s="185"/>
      <c r="D55" s="185"/>
      <c r="E55" s="185"/>
      <c r="F55" s="185"/>
      <c r="G55" s="185"/>
      <c r="H55" s="185"/>
      <c r="I55" s="186">
        <v>0</v>
      </c>
      <c r="J55" s="186">
        <f>+J53*$H$15</f>
        <v>0</v>
      </c>
      <c r="K55" s="186">
        <f t="shared" ref="K55:U55" si="477">+K53*$H$15</f>
        <v>0</v>
      </c>
      <c r="L55" s="186">
        <f t="shared" si="477"/>
        <v>0</v>
      </c>
      <c r="M55" s="186">
        <f t="shared" si="477"/>
        <v>0</v>
      </c>
      <c r="N55" s="186">
        <f t="shared" si="477"/>
        <v>0</v>
      </c>
      <c r="O55" s="186">
        <f t="shared" si="477"/>
        <v>0</v>
      </c>
      <c r="P55" s="186">
        <f t="shared" si="477"/>
        <v>0</v>
      </c>
      <c r="Q55" s="186">
        <f t="shared" si="477"/>
        <v>0</v>
      </c>
      <c r="R55" s="186">
        <f t="shared" si="477"/>
        <v>0</v>
      </c>
      <c r="S55" s="186">
        <f t="shared" si="477"/>
        <v>0</v>
      </c>
      <c r="T55" s="186">
        <f t="shared" si="477"/>
        <v>0</v>
      </c>
      <c r="U55" s="186">
        <f t="shared" si="477"/>
        <v>0</v>
      </c>
      <c r="V55" s="186">
        <f>+V53*$H$15</f>
        <v>0</v>
      </c>
      <c r="W55" s="186">
        <f t="shared" ref="W55:AX55" si="478">+W53*$H$15</f>
        <v>0</v>
      </c>
      <c r="X55" s="186">
        <f t="shared" si="478"/>
        <v>0</v>
      </c>
      <c r="Y55" s="186">
        <f t="shared" si="478"/>
        <v>0</v>
      </c>
      <c r="Z55" s="186">
        <f t="shared" si="478"/>
        <v>0</v>
      </c>
      <c r="AA55" s="186">
        <f t="shared" si="478"/>
        <v>0</v>
      </c>
      <c r="AB55" s="186">
        <f t="shared" si="478"/>
        <v>0</v>
      </c>
      <c r="AC55" s="186">
        <f t="shared" si="478"/>
        <v>0</v>
      </c>
      <c r="AD55" s="186">
        <f t="shared" si="478"/>
        <v>0</v>
      </c>
      <c r="AE55" s="186">
        <f t="shared" si="478"/>
        <v>0</v>
      </c>
      <c r="AF55" s="186">
        <f t="shared" si="478"/>
        <v>0</v>
      </c>
      <c r="AG55" s="186">
        <f t="shared" si="478"/>
        <v>0</v>
      </c>
      <c r="AH55" s="186">
        <f t="shared" si="478"/>
        <v>0</v>
      </c>
      <c r="AI55" s="186">
        <f t="shared" si="478"/>
        <v>0</v>
      </c>
      <c r="AJ55" s="186">
        <f t="shared" si="478"/>
        <v>0</v>
      </c>
      <c r="AK55" s="186">
        <f t="shared" si="478"/>
        <v>0</v>
      </c>
      <c r="AL55" s="186">
        <f t="shared" si="478"/>
        <v>0</v>
      </c>
      <c r="AM55" s="186">
        <f t="shared" si="478"/>
        <v>0</v>
      </c>
      <c r="AN55" s="186">
        <f t="shared" si="478"/>
        <v>0</v>
      </c>
      <c r="AO55" s="186">
        <f t="shared" si="478"/>
        <v>0</v>
      </c>
      <c r="AP55" s="186">
        <f t="shared" si="478"/>
        <v>0</v>
      </c>
      <c r="AQ55" s="186">
        <f t="shared" si="478"/>
        <v>0</v>
      </c>
      <c r="AR55" s="186">
        <f t="shared" si="478"/>
        <v>0</v>
      </c>
      <c r="AS55" s="186">
        <f t="shared" si="478"/>
        <v>0</v>
      </c>
      <c r="AT55" s="186">
        <f t="shared" si="478"/>
        <v>0</v>
      </c>
      <c r="AU55" s="186">
        <f t="shared" si="478"/>
        <v>0</v>
      </c>
      <c r="AV55" s="186">
        <f t="shared" si="478"/>
        <v>0</v>
      </c>
      <c r="AW55" s="186">
        <f t="shared" si="478"/>
        <v>0</v>
      </c>
      <c r="AX55" s="186">
        <f t="shared" si="478"/>
        <v>0</v>
      </c>
    </row>
    <row r="56" spans="1:50">
      <c r="A56" s="12" t="s">
        <v>123</v>
      </c>
      <c r="B56" s="185"/>
      <c r="C56" s="185"/>
      <c r="D56" s="185"/>
      <c r="E56" s="185"/>
      <c r="F56" s="185"/>
      <c r="G56" s="185"/>
      <c r="H56" s="185"/>
      <c r="I56" s="186">
        <f t="shared" ref="I56:J56" si="479">+I54-I55</f>
        <v>0</v>
      </c>
      <c r="J56" s="186">
        <f t="shared" si="479"/>
        <v>0</v>
      </c>
      <c r="K56" s="186">
        <f t="shared" ref="K56:W56" si="480">+K54-K55</f>
        <v>0</v>
      </c>
      <c r="L56" s="186">
        <f t="shared" si="480"/>
        <v>0</v>
      </c>
      <c r="M56" s="186">
        <f t="shared" si="480"/>
        <v>0</v>
      </c>
      <c r="N56" s="186">
        <f t="shared" si="480"/>
        <v>0</v>
      </c>
      <c r="O56" s="186">
        <f t="shared" si="480"/>
        <v>0</v>
      </c>
      <c r="P56" s="186">
        <f t="shared" si="480"/>
        <v>0</v>
      </c>
      <c r="Q56" s="186">
        <f t="shared" si="480"/>
        <v>0</v>
      </c>
      <c r="R56" s="186">
        <f t="shared" si="480"/>
        <v>0</v>
      </c>
      <c r="S56" s="186">
        <f t="shared" si="480"/>
        <v>0</v>
      </c>
      <c r="T56" s="186">
        <f t="shared" si="480"/>
        <v>0</v>
      </c>
      <c r="U56" s="186">
        <f t="shared" si="480"/>
        <v>0</v>
      </c>
      <c r="V56" s="186">
        <f t="shared" si="480"/>
        <v>0</v>
      </c>
      <c r="W56" s="186">
        <f t="shared" si="480"/>
        <v>0</v>
      </c>
      <c r="X56" s="186">
        <f t="shared" ref="X56:AX56" si="481">+X54-X55</f>
        <v>0</v>
      </c>
      <c r="Y56" s="186">
        <f t="shared" si="481"/>
        <v>0</v>
      </c>
      <c r="Z56" s="186">
        <f t="shared" si="481"/>
        <v>0</v>
      </c>
      <c r="AA56" s="186">
        <f t="shared" si="481"/>
        <v>0</v>
      </c>
      <c r="AB56" s="186">
        <f t="shared" si="481"/>
        <v>0</v>
      </c>
      <c r="AC56" s="186">
        <f t="shared" si="481"/>
        <v>0</v>
      </c>
      <c r="AD56" s="186">
        <f t="shared" si="481"/>
        <v>0</v>
      </c>
      <c r="AE56" s="186">
        <f t="shared" si="481"/>
        <v>0</v>
      </c>
      <c r="AF56" s="186">
        <f t="shared" si="481"/>
        <v>0</v>
      </c>
      <c r="AG56" s="186">
        <f t="shared" si="481"/>
        <v>0</v>
      </c>
      <c r="AH56" s="186">
        <f t="shared" si="481"/>
        <v>0</v>
      </c>
      <c r="AI56" s="186">
        <f t="shared" si="481"/>
        <v>0</v>
      </c>
      <c r="AJ56" s="186">
        <f t="shared" si="481"/>
        <v>0</v>
      </c>
      <c r="AK56" s="186">
        <f t="shared" si="481"/>
        <v>0</v>
      </c>
      <c r="AL56" s="186">
        <f t="shared" si="481"/>
        <v>0</v>
      </c>
      <c r="AM56" s="186">
        <f t="shared" si="481"/>
        <v>0</v>
      </c>
      <c r="AN56" s="186">
        <f t="shared" si="481"/>
        <v>0</v>
      </c>
      <c r="AO56" s="186">
        <f t="shared" si="481"/>
        <v>0</v>
      </c>
      <c r="AP56" s="186">
        <f t="shared" si="481"/>
        <v>0</v>
      </c>
      <c r="AQ56" s="186">
        <f t="shared" si="481"/>
        <v>0</v>
      </c>
      <c r="AR56" s="186">
        <f t="shared" si="481"/>
        <v>0</v>
      </c>
      <c r="AS56" s="186">
        <f t="shared" si="481"/>
        <v>0</v>
      </c>
      <c r="AT56" s="186">
        <f t="shared" si="481"/>
        <v>0</v>
      </c>
      <c r="AU56" s="186">
        <f t="shared" si="481"/>
        <v>0</v>
      </c>
      <c r="AV56" s="186">
        <f t="shared" si="481"/>
        <v>0</v>
      </c>
      <c r="AW56" s="186">
        <f t="shared" si="481"/>
        <v>0</v>
      </c>
      <c r="AX56" s="186">
        <f t="shared" si="481"/>
        <v>0</v>
      </c>
    </row>
    <row r="57" spans="1:50">
      <c r="A57" s="46" t="s">
        <v>180</v>
      </c>
      <c r="B57" s="185"/>
      <c r="C57" s="185"/>
      <c r="D57" s="185"/>
      <c r="E57" s="185"/>
      <c r="F57" s="185"/>
      <c r="G57" s="185"/>
      <c r="H57" s="185"/>
      <c r="I57" s="186">
        <f t="shared" ref="I57:J57" si="482">+I53-I56</f>
        <v>0</v>
      </c>
      <c r="J57" s="186">
        <f t="shared" si="482"/>
        <v>0</v>
      </c>
      <c r="K57" s="186">
        <f t="shared" ref="K57:W57" si="483">+K53-K56</f>
        <v>0</v>
      </c>
      <c r="L57" s="186">
        <f t="shared" si="483"/>
        <v>0</v>
      </c>
      <c r="M57" s="186">
        <f t="shared" si="483"/>
        <v>0</v>
      </c>
      <c r="N57" s="186">
        <f t="shared" si="483"/>
        <v>0</v>
      </c>
      <c r="O57" s="186">
        <f t="shared" si="483"/>
        <v>0</v>
      </c>
      <c r="P57" s="186">
        <f t="shared" si="483"/>
        <v>0</v>
      </c>
      <c r="Q57" s="186">
        <f t="shared" si="483"/>
        <v>0</v>
      </c>
      <c r="R57" s="186">
        <f t="shared" si="483"/>
        <v>0</v>
      </c>
      <c r="S57" s="186">
        <f t="shared" si="483"/>
        <v>0</v>
      </c>
      <c r="T57" s="186">
        <f t="shared" si="483"/>
        <v>0</v>
      </c>
      <c r="U57" s="186">
        <f t="shared" si="483"/>
        <v>0</v>
      </c>
      <c r="V57" s="186">
        <f t="shared" si="483"/>
        <v>0</v>
      </c>
      <c r="W57" s="186">
        <f t="shared" si="483"/>
        <v>0</v>
      </c>
      <c r="X57" s="186">
        <f t="shared" ref="X57:AX57" si="484">+X53-X56</f>
        <v>0</v>
      </c>
      <c r="Y57" s="186">
        <f t="shared" si="484"/>
        <v>0</v>
      </c>
      <c r="Z57" s="186">
        <f t="shared" si="484"/>
        <v>0</v>
      </c>
      <c r="AA57" s="186">
        <f t="shared" si="484"/>
        <v>0</v>
      </c>
      <c r="AB57" s="186">
        <f t="shared" si="484"/>
        <v>0</v>
      </c>
      <c r="AC57" s="186">
        <f t="shared" si="484"/>
        <v>0</v>
      </c>
      <c r="AD57" s="186">
        <f t="shared" si="484"/>
        <v>0</v>
      </c>
      <c r="AE57" s="186">
        <f t="shared" si="484"/>
        <v>0</v>
      </c>
      <c r="AF57" s="186">
        <f t="shared" si="484"/>
        <v>0</v>
      </c>
      <c r="AG57" s="186">
        <f t="shared" si="484"/>
        <v>0</v>
      </c>
      <c r="AH57" s="186">
        <f t="shared" si="484"/>
        <v>0</v>
      </c>
      <c r="AI57" s="186">
        <f t="shared" si="484"/>
        <v>0</v>
      </c>
      <c r="AJ57" s="186">
        <f t="shared" si="484"/>
        <v>0</v>
      </c>
      <c r="AK57" s="186">
        <f t="shared" si="484"/>
        <v>0</v>
      </c>
      <c r="AL57" s="186">
        <f t="shared" si="484"/>
        <v>0</v>
      </c>
      <c r="AM57" s="186">
        <f t="shared" si="484"/>
        <v>0</v>
      </c>
      <c r="AN57" s="186">
        <f t="shared" si="484"/>
        <v>0</v>
      </c>
      <c r="AO57" s="186">
        <f t="shared" si="484"/>
        <v>0</v>
      </c>
      <c r="AP57" s="186">
        <f t="shared" si="484"/>
        <v>0</v>
      </c>
      <c r="AQ57" s="186">
        <f t="shared" si="484"/>
        <v>0</v>
      </c>
      <c r="AR57" s="186">
        <f t="shared" si="484"/>
        <v>0</v>
      </c>
      <c r="AS57" s="186">
        <f t="shared" si="484"/>
        <v>0</v>
      </c>
      <c r="AT57" s="186">
        <f t="shared" si="484"/>
        <v>0</v>
      </c>
      <c r="AU57" s="186">
        <f t="shared" si="484"/>
        <v>0</v>
      </c>
      <c r="AV57" s="186">
        <f t="shared" si="484"/>
        <v>0</v>
      </c>
      <c r="AW57" s="186">
        <f t="shared" si="484"/>
        <v>0</v>
      </c>
      <c r="AX57" s="186">
        <f t="shared" si="484"/>
        <v>0</v>
      </c>
    </row>
    <row r="58" spans="1:50">
      <c r="A58" s="192" t="s">
        <v>179</v>
      </c>
      <c r="B58" s="185"/>
      <c r="C58" s="185"/>
      <c r="D58" s="185"/>
      <c r="E58" s="185"/>
      <c r="F58" s="185"/>
      <c r="G58" s="185"/>
      <c r="H58" s="185"/>
      <c r="I58" s="185"/>
      <c r="J58" s="186">
        <f>+'Flujo de Caja'!J22</f>
        <v>0</v>
      </c>
      <c r="K58" s="186">
        <f t="shared" ref="K58" si="485">+J62</f>
        <v>0</v>
      </c>
      <c r="L58" s="186">
        <f t="shared" ref="L58" si="486">+K62</f>
        <v>0</v>
      </c>
      <c r="M58" s="186">
        <f t="shared" ref="M58" si="487">+L62</f>
        <v>0</v>
      </c>
      <c r="N58" s="186">
        <f t="shared" ref="N58" si="488">+M62</f>
        <v>0</v>
      </c>
      <c r="O58" s="186">
        <f t="shared" ref="O58" si="489">+N62</f>
        <v>0</v>
      </c>
      <c r="P58" s="186">
        <f t="shared" ref="P58" si="490">+O62</f>
        <v>0</v>
      </c>
      <c r="Q58" s="186">
        <f t="shared" ref="Q58" si="491">+P62</f>
        <v>0</v>
      </c>
      <c r="R58" s="186">
        <f t="shared" ref="R58" si="492">+Q62</f>
        <v>0</v>
      </c>
      <c r="S58" s="186">
        <f t="shared" ref="S58" si="493">+R62</f>
        <v>0</v>
      </c>
      <c r="T58" s="186">
        <f t="shared" ref="T58" si="494">+S62</f>
        <v>0</v>
      </c>
      <c r="U58" s="186">
        <f t="shared" ref="U58" si="495">+T62</f>
        <v>0</v>
      </c>
      <c r="V58" s="186">
        <f t="shared" ref="V58" si="496">+U62</f>
        <v>0</v>
      </c>
      <c r="W58" s="186">
        <f t="shared" ref="W58" si="497">+V62</f>
        <v>0</v>
      </c>
      <c r="X58" s="186">
        <f t="shared" ref="X58" si="498">+W62</f>
        <v>0</v>
      </c>
      <c r="Y58" s="186">
        <f t="shared" ref="Y58" si="499">+X62</f>
        <v>0</v>
      </c>
      <c r="Z58" s="186">
        <f t="shared" ref="Z58" si="500">+Y62</f>
        <v>0</v>
      </c>
      <c r="AA58" s="186">
        <f t="shared" ref="AA58" si="501">+Z62</f>
        <v>0</v>
      </c>
      <c r="AB58" s="186">
        <f t="shared" ref="AB58" si="502">+AA62</f>
        <v>0</v>
      </c>
      <c r="AC58" s="186">
        <f t="shared" ref="AC58" si="503">+AB62</f>
        <v>0</v>
      </c>
      <c r="AD58" s="186">
        <f t="shared" ref="AD58" si="504">+AC62</f>
        <v>0</v>
      </c>
      <c r="AE58" s="186">
        <f t="shared" ref="AE58" si="505">+AD62</f>
        <v>0</v>
      </c>
      <c r="AF58" s="186">
        <f t="shared" ref="AF58" si="506">+AE62</f>
        <v>0</v>
      </c>
      <c r="AG58" s="186">
        <f t="shared" ref="AG58" si="507">+AF62</f>
        <v>0</v>
      </c>
      <c r="AH58" s="186">
        <f t="shared" ref="AH58" si="508">+AG62</f>
        <v>0</v>
      </c>
      <c r="AI58" s="186">
        <f t="shared" ref="AI58" si="509">+AH62</f>
        <v>0</v>
      </c>
      <c r="AJ58" s="186">
        <f t="shared" ref="AJ58" si="510">+AI62</f>
        <v>0</v>
      </c>
      <c r="AK58" s="186">
        <f t="shared" ref="AK58" si="511">+AJ62</f>
        <v>0</v>
      </c>
      <c r="AL58" s="186">
        <f t="shared" ref="AL58" si="512">+AK62</f>
        <v>0</v>
      </c>
      <c r="AM58" s="186">
        <f t="shared" ref="AM58" si="513">+AL62</f>
        <v>0</v>
      </c>
      <c r="AN58" s="186">
        <f t="shared" ref="AN58" si="514">+AM62</f>
        <v>0</v>
      </c>
      <c r="AO58" s="186">
        <f t="shared" ref="AO58" si="515">+AN62</f>
        <v>0</v>
      </c>
      <c r="AP58" s="186">
        <f t="shared" ref="AP58" si="516">+AO62</f>
        <v>0</v>
      </c>
      <c r="AQ58" s="186">
        <f t="shared" ref="AQ58" si="517">+AP62</f>
        <v>0</v>
      </c>
      <c r="AR58" s="186">
        <f t="shared" ref="AR58" si="518">+AQ62</f>
        <v>0</v>
      </c>
      <c r="AS58" s="186">
        <f t="shared" ref="AS58" si="519">+AR62</f>
        <v>0</v>
      </c>
      <c r="AT58" s="186">
        <f t="shared" ref="AT58" si="520">+AS62</f>
        <v>0</v>
      </c>
      <c r="AU58" s="186">
        <f t="shared" ref="AU58" si="521">+AT62</f>
        <v>0</v>
      </c>
      <c r="AV58" s="186">
        <f t="shared" ref="AV58" si="522">+AU62</f>
        <v>0</v>
      </c>
      <c r="AW58" s="186">
        <f t="shared" ref="AW58" si="523">+AV62</f>
        <v>0</v>
      </c>
      <c r="AX58" s="186">
        <f t="shared" ref="AX58" si="524">+AW62</f>
        <v>0</v>
      </c>
    </row>
    <row r="59" spans="1:50">
      <c r="A59" s="191" t="s">
        <v>339</v>
      </c>
      <c r="B59" s="185"/>
      <c r="C59" s="185"/>
      <c r="D59" s="185"/>
      <c r="E59" s="185"/>
      <c r="F59" s="185"/>
      <c r="G59" s="185"/>
      <c r="H59" s="185"/>
      <c r="I59" s="185"/>
      <c r="J59" s="186">
        <v>0</v>
      </c>
      <c r="K59" s="186">
        <f>+IF((K17-$J$17)&gt;$J$16,0,-PMT($J$15,$J$16,$K$58))</f>
        <v>0</v>
      </c>
      <c r="L59" s="186">
        <f t="shared" ref="L59:AX59" si="525">+IF((L17-$J$17)&gt;$J$16,0,-PMT($J$15,$J$16,$K$58))</f>
        <v>0</v>
      </c>
      <c r="M59" s="186">
        <f t="shared" si="525"/>
        <v>0</v>
      </c>
      <c r="N59" s="186">
        <f t="shared" si="525"/>
        <v>0</v>
      </c>
      <c r="O59" s="186">
        <f t="shared" si="525"/>
        <v>0</v>
      </c>
      <c r="P59" s="186">
        <f t="shared" si="525"/>
        <v>0</v>
      </c>
      <c r="Q59" s="186">
        <f t="shared" si="525"/>
        <v>0</v>
      </c>
      <c r="R59" s="186">
        <f t="shared" si="525"/>
        <v>0</v>
      </c>
      <c r="S59" s="186">
        <f t="shared" si="525"/>
        <v>0</v>
      </c>
      <c r="T59" s="186">
        <f t="shared" si="525"/>
        <v>0</v>
      </c>
      <c r="U59" s="186">
        <f t="shared" si="525"/>
        <v>0</v>
      </c>
      <c r="V59" s="186">
        <f t="shared" si="525"/>
        <v>0</v>
      </c>
      <c r="W59" s="186">
        <f t="shared" si="525"/>
        <v>0</v>
      </c>
      <c r="X59" s="186">
        <f t="shared" si="525"/>
        <v>0</v>
      </c>
      <c r="Y59" s="186">
        <f t="shared" si="525"/>
        <v>0</v>
      </c>
      <c r="Z59" s="186">
        <f t="shared" si="525"/>
        <v>0</v>
      </c>
      <c r="AA59" s="186">
        <f t="shared" si="525"/>
        <v>0</v>
      </c>
      <c r="AB59" s="186">
        <f t="shared" si="525"/>
        <v>0</v>
      </c>
      <c r="AC59" s="186">
        <f t="shared" si="525"/>
        <v>0</v>
      </c>
      <c r="AD59" s="186">
        <f t="shared" si="525"/>
        <v>0</v>
      </c>
      <c r="AE59" s="186">
        <f t="shared" si="525"/>
        <v>0</v>
      </c>
      <c r="AF59" s="186">
        <f t="shared" si="525"/>
        <v>0</v>
      </c>
      <c r="AG59" s="186">
        <f t="shared" si="525"/>
        <v>0</v>
      </c>
      <c r="AH59" s="186">
        <f t="shared" si="525"/>
        <v>0</v>
      </c>
      <c r="AI59" s="186">
        <f t="shared" si="525"/>
        <v>0</v>
      </c>
      <c r="AJ59" s="186">
        <f t="shared" si="525"/>
        <v>0</v>
      </c>
      <c r="AK59" s="186">
        <f t="shared" si="525"/>
        <v>0</v>
      </c>
      <c r="AL59" s="186">
        <f t="shared" si="525"/>
        <v>0</v>
      </c>
      <c r="AM59" s="186">
        <f t="shared" si="525"/>
        <v>0</v>
      </c>
      <c r="AN59" s="186">
        <f t="shared" si="525"/>
        <v>0</v>
      </c>
      <c r="AO59" s="186">
        <f t="shared" si="525"/>
        <v>0</v>
      </c>
      <c r="AP59" s="186">
        <f t="shared" si="525"/>
        <v>0</v>
      </c>
      <c r="AQ59" s="186">
        <f t="shared" si="525"/>
        <v>0</v>
      </c>
      <c r="AR59" s="186">
        <f t="shared" si="525"/>
        <v>0</v>
      </c>
      <c r="AS59" s="186">
        <f t="shared" si="525"/>
        <v>0</v>
      </c>
      <c r="AT59" s="186">
        <f t="shared" si="525"/>
        <v>0</v>
      </c>
      <c r="AU59" s="186">
        <f t="shared" si="525"/>
        <v>0</v>
      </c>
      <c r="AV59" s="186">
        <f t="shared" si="525"/>
        <v>0</v>
      </c>
      <c r="AW59" s="186">
        <f t="shared" si="525"/>
        <v>0</v>
      </c>
      <c r="AX59" s="186">
        <f t="shared" si="525"/>
        <v>0</v>
      </c>
    </row>
    <row r="60" spans="1:50">
      <c r="A60" s="12" t="s">
        <v>122</v>
      </c>
      <c r="B60" s="185"/>
      <c r="C60" s="185"/>
      <c r="D60" s="185"/>
      <c r="E60" s="185"/>
      <c r="F60" s="185"/>
      <c r="G60" s="185"/>
      <c r="H60" s="185"/>
      <c r="I60" s="185"/>
      <c r="J60" s="186">
        <v>0</v>
      </c>
      <c r="K60" s="186">
        <f>+K58*$H$15</f>
        <v>0</v>
      </c>
      <c r="L60" s="186">
        <f t="shared" ref="L60:AX60" si="526">+L58*$H$15</f>
        <v>0</v>
      </c>
      <c r="M60" s="186">
        <f t="shared" si="526"/>
        <v>0</v>
      </c>
      <c r="N60" s="186">
        <f t="shared" si="526"/>
        <v>0</v>
      </c>
      <c r="O60" s="186">
        <f t="shared" si="526"/>
        <v>0</v>
      </c>
      <c r="P60" s="186">
        <f t="shared" si="526"/>
        <v>0</v>
      </c>
      <c r="Q60" s="186">
        <f t="shared" si="526"/>
        <v>0</v>
      </c>
      <c r="R60" s="186">
        <f t="shared" si="526"/>
        <v>0</v>
      </c>
      <c r="S60" s="186">
        <f t="shared" si="526"/>
        <v>0</v>
      </c>
      <c r="T60" s="186">
        <f t="shared" si="526"/>
        <v>0</v>
      </c>
      <c r="U60" s="186">
        <f t="shared" si="526"/>
        <v>0</v>
      </c>
      <c r="V60" s="186">
        <f t="shared" si="526"/>
        <v>0</v>
      </c>
      <c r="W60" s="186">
        <f t="shared" si="526"/>
        <v>0</v>
      </c>
      <c r="X60" s="186">
        <f t="shared" si="526"/>
        <v>0</v>
      </c>
      <c r="Y60" s="186">
        <f t="shared" si="526"/>
        <v>0</v>
      </c>
      <c r="Z60" s="186">
        <f t="shared" si="526"/>
        <v>0</v>
      </c>
      <c r="AA60" s="186">
        <f t="shared" si="526"/>
        <v>0</v>
      </c>
      <c r="AB60" s="186">
        <f t="shared" si="526"/>
        <v>0</v>
      </c>
      <c r="AC60" s="186">
        <f t="shared" si="526"/>
        <v>0</v>
      </c>
      <c r="AD60" s="186">
        <f t="shared" si="526"/>
        <v>0</v>
      </c>
      <c r="AE60" s="186">
        <f t="shared" si="526"/>
        <v>0</v>
      </c>
      <c r="AF60" s="186">
        <f t="shared" si="526"/>
        <v>0</v>
      </c>
      <c r="AG60" s="186">
        <f t="shared" si="526"/>
        <v>0</v>
      </c>
      <c r="AH60" s="186">
        <f t="shared" si="526"/>
        <v>0</v>
      </c>
      <c r="AI60" s="186">
        <f t="shared" si="526"/>
        <v>0</v>
      </c>
      <c r="AJ60" s="186">
        <f t="shared" si="526"/>
        <v>0</v>
      </c>
      <c r="AK60" s="186">
        <f t="shared" si="526"/>
        <v>0</v>
      </c>
      <c r="AL60" s="186">
        <f t="shared" si="526"/>
        <v>0</v>
      </c>
      <c r="AM60" s="186">
        <f t="shared" si="526"/>
        <v>0</v>
      </c>
      <c r="AN60" s="186">
        <f t="shared" si="526"/>
        <v>0</v>
      </c>
      <c r="AO60" s="186">
        <f t="shared" si="526"/>
        <v>0</v>
      </c>
      <c r="AP60" s="186">
        <f t="shared" si="526"/>
        <v>0</v>
      </c>
      <c r="AQ60" s="186">
        <f t="shared" si="526"/>
        <v>0</v>
      </c>
      <c r="AR60" s="186">
        <f t="shared" si="526"/>
        <v>0</v>
      </c>
      <c r="AS60" s="186">
        <f t="shared" si="526"/>
        <v>0</v>
      </c>
      <c r="AT60" s="186">
        <f t="shared" si="526"/>
        <v>0</v>
      </c>
      <c r="AU60" s="186">
        <f t="shared" si="526"/>
        <v>0</v>
      </c>
      <c r="AV60" s="186">
        <f t="shared" si="526"/>
        <v>0</v>
      </c>
      <c r="AW60" s="186">
        <f t="shared" si="526"/>
        <v>0</v>
      </c>
      <c r="AX60" s="186">
        <f t="shared" si="526"/>
        <v>0</v>
      </c>
    </row>
    <row r="61" spans="1:50">
      <c r="A61" s="12" t="s">
        <v>123</v>
      </c>
      <c r="B61" s="185"/>
      <c r="C61" s="185"/>
      <c r="D61" s="185"/>
      <c r="E61" s="185"/>
      <c r="F61" s="185"/>
      <c r="G61" s="185"/>
      <c r="H61" s="185"/>
      <c r="I61" s="185"/>
      <c r="J61" s="186">
        <f t="shared" ref="J61:K61" si="527">+J59-J60</f>
        <v>0</v>
      </c>
      <c r="K61" s="186">
        <f t="shared" si="527"/>
        <v>0</v>
      </c>
      <c r="L61" s="186">
        <f t="shared" ref="L61:AX61" si="528">+L59-L60</f>
        <v>0</v>
      </c>
      <c r="M61" s="186">
        <f t="shared" si="528"/>
        <v>0</v>
      </c>
      <c r="N61" s="186">
        <f t="shared" si="528"/>
        <v>0</v>
      </c>
      <c r="O61" s="186">
        <f t="shared" si="528"/>
        <v>0</v>
      </c>
      <c r="P61" s="186">
        <f t="shared" si="528"/>
        <v>0</v>
      </c>
      <c r="Q61" s="186">
        <f t="shared" si="528"/>
        <v>0</v>
      </c>
      <c r="R61" s="186">
        <f t="shared" si="528"/>
        <v>0</v>
      </c>
      <c r="S61" s="186">
        <f t="shared" si="528"/>
        <v>0</v>
      </c>
      <c r="T61" s="186">
        <f t="shared" si="528"/>
        <v>0</v>
      </c>
      <c r="U61" s="186">
        <f t="shared" si="528"/>
        <v>0</v>
      </c>
      <c r="V61" s="186">
        <f t="shared" si="528"/>
        <v>0</v>
      </c>
      <c r="W61" s="186">
        <f t="shared" si="528"/>
        <v>0</v>
      </c>
      <c r="X61" s="186">
        <f t="shared" si="528"/>
        <v>0</v>
      </c>
      <c r="Y61" s="186">
        <f t="shared" si="528"/>
        <v>0</v>
      </c>
      <c r="Z61" s="186">
        <f t="shared" si="528"/>
        <v>0</v>
      </c>
      <c r="AA61" s="186">
        <f t="shared" si="528"/>
        <v>0</v>
      </c>
      <c r="AB61" s="186">
        <f t="shared" si="528"/>
        <v>0</v>
      </c>
      <c r="AC61" s="186">
        <f t="shared" si="528"/>
        <v>0</v>
      </c>
      <c r="AD61" s="186">
        <f t="shared" si="528"/>
        <v>0</v>
      </c>
      <c r="AE61" s="186">
        <f t="shared" si="528"/>
        <v>0</v>
      </c>
      <c r="AF61" s="186">
        <f t="shared" si="528"/>
        <v>0</v>
      </c>
      <c r="AG61" s="186">
        <f t="shared" si="528"/>
        <v>0</v>
      </c>
      <c r="AH61" s="186">
        <f t="shared" si="528"/>
        <v>0</v>
      </c>
      <c r="AI61" s="186">
        <f t="shared" si="528"/>
        <v>0</v>
      </c>
      <c r="AJ61" s="186">
        <f t="shared" si="528"/>
        <v>0</v>
      </c>
      <c r="AK61" s="186">
        <f t="shared" si="528"/>
        <v>0</v>
      </c>
      <c r="AL61" s="186">
        <f t="shared" si="528"/>
        <v>0</v>
      </c>
      <c r="AM61" s="186">
        <f t="shared" si="528"/>
        <v>0</v>
      </c>
      <c r="AN61" s="186">
        <f t="shared" si="528"/>
        <v>0</v>
      </c>
      <c r="AO61" s="186">
        <f t="shared" si="528"/>
        <v>0</v>
      </c>
      <c r="AP61" s="186">
        <f t="shared" si="528"/>
        <v>0</v>
      </c>
      <c r="AQ61" s="186">
        <f t="shared" si="528"/>
        <v>0</v>
      </c>
      <c r="AR61" s="186">
        <f t="shared" si="528"/>
        <v>0</v>
      </c>
      <c r="AS61" s="186">
        <f t="shared" si="528"/>
        <v>0</v>
      </c>
      <c r="AT61" s="186">
        <f t="shared" si="528"/>
        <v>0</v>
      </c>
      <c r="AU61" s="186">
        <f t="shared" si="528"/>
        <v>0</v>
      </c>
      <c r="AV61" s="186">
        <f t="shared" si="528"/>
        <v>0</v>
      </c>
      <c r="AW61" s="186">
        <f t="shared" si="528"/>
        <v>0</v>
      </c>
      <c r="AX61" s="186">
        <f t="shared" si="528"/>
        <v>0</v>
      </c>
    </row>
    <row r="62" spans="1:50">
      <c r="A62" s="46" t="s">
        <v>180</v>
      </c>
      <c r="B62" s="185"/>
      <c r="C62" s="185"/>
      <c r="D62" s="185"/>
      <c r="E62" s="185"/>
      <c r="F62" s="185"/>
      <c r="G62" s="185"/>
      <c r="H62" s="185"/>
      <c r="I62" s="185"/>
      <c r="J62" s="186">
        <f t="shared" ref="J62:K62" si="529">+J58-J61</f>
        <v>0</v>
      </c>
      <c r="K62" s="186">
        <f t="shared" si="529"/>
        <v>0</v>
      </c>
      <c r="L62" s="186">
        <f t="shared" ref="L62:AX62" si="530">+L58-L61</f>
        <v>0</v>
      </c>
      <c r="M62" s="186">
        <f t="shared" si="530"/>
        <v>0</v>
      </c>
      <c r="N62" s="186">
        <f t="shared" si="530"/>
        <v>0</v>
      </c>
      <c r="O62" s="186">
        <f t="shared" si="530"/>
        <v>0</v>
      </c>
      <c r="P62" s="186">
        <f t="shared" si="530"/>
        <v>0</v>
      </c>
      <c r="Q62" s="186">
        <f t="shared" si="530"/>
        <v>0</v>
      </c>
      <c r="R62" s="186">
        <f t="shared" si="530"/>
        <v>0</v>
      </c>
      <c r="S62" s="186">
        <f t="shared" si="530"/>
        <v>0</v>
      </c>
      <c r="T62" s="186">
        <f t="shared" si="530"/>
        <v>0</v>
      </c>
      <c r="U62" s="186">
        <f t="shared" si="530"/>
        <v>0</v>
      </c>
      <c r="V62" s="186">
        <f t="shared" si="530"/>
        <v>0</v>
      </c>
      <c r="W62" s="186">
        <f t="shared" si="530"/>
        <v>0</v>
      </c>
      <c r="X62" s="186">
        <f t="shared" si="530"/>
        <v>0</v>
      </c>
      <c r="Y62" s="186">
        <f t="shared" si="530"/>
        <v>0</v>
      </c>
      <c r="Z62" s="186">
        <f t="shared" si="530"/>
        <v>0</v>
      </c>
      <c r="AA62" s="186">
        <f t="shared" si="530"/>
        <v>0</v>
      </c>
      <c r="AB62" s="186">
        <f t="shared" si="530"/>
        <v>0</v>
      </c>
      <c r="AC62" s="186">
        <f t="shared" si="530"/>
        <v>0</v>
      </c>
      <c r="AD62" s="186">
        <f t="shared" si="530"/>
        <v>0</v>
      </c>
      <c r="AE62" s="186">
        <f t="shared" si="530"/>
        <v>0</v>
      </c>
      <c r="AF62" s="186">
        <f t="shared" si="530"/>
        <v>0</v>
      </c>
      <c r="AG62" s="186">
        <f t="shared" si="530"/>
        <v>0</v>
      </c>
      <c r="AH62" s="186">
        <f t="shared" si="530"/>
        <v>0</v>
      </c>
      <c r="AI62" s="186">
        <f t="shared" si="530"/>
        <v>0</v>
      </c>
      <c r="AJ62" s="186">
        <f t="shared" si="530"/>
        <v>0</v>
      </c>
      <c r="AK62" s="186">
        <f t="shared" si="530"/>
        <v>0</v>
      </c>
      <c r="AL62" s="186">
        <f t="shared" si="530"/>
        <v>0</v>
      </c>
      <c r="AM62" s="186">
        <f t="shared" si="530"/>
        <v>0</v>
      </c>
      <c r="AN62" s="186">
        <f t="shared" si="530"/>
        <v>0</v>
      </c>
      <c r="AO62" s="186">
        <f t="shared" si="530"/>
        <v>0</v>
      </c>
      <c r="AP62" s="186">
        <f t="shared" si="530"/>
        <v>0</v>
      </c>
      <c r="AQ62" s="186">
        <f t="shared" si="530"/>
        <v>0</v>
      </c>
      <c r="AR62" s="186">
        <f t="shared" si="530"/>
        <v>0</v>
      </c>
      <c r="AS62" s="186">
        <f t="shared" si="530"/>
        <v>0</v>
      </c>
      <c r="AT62" s="186">
        <f t="shared" si="530"/>
        <v>0</v>
      </c>
      <c r="AU62" s="186">
        <f t="shared" si="530"/>
        <v>0</v>
      </c>
      <c r="AV62" s="186">
        <f t="shared" si="530"/>
        <v>0</v>
      </c>
      <c r="AW62" s="186">
        <f t="shared" si="530"/>
        <v>0</v>
      </c>
      <c r="AX62" s="186">
        <f t="shared" si="530"/>
        <v>0</v>
      </c>
    </row>
    <row r="63" spans="1:50">
      <c r="A63" s="192" t="s">
        <v>179</v>
      </c>
      <c r="B63" s="185"/>
      <c r="C63" s="185"/>
      <c r="D63" s="185"/>
      <c r="E63" s="185"/>
      <c r="F63" s="185"/>
      <c r="G63" s="185"/>
      <c r="H63" s="185"/>
      <c r="I63" s="185"/>
      <c r="J63" s="185"/>
      <c r="K63" s="186">
        <f>+'Flujo de Caja'!K22</f>
        <v>0</v>
      </c>
      <c r="L63" s="186">
        <f t="shared" ref="L63" si="531">+K67</f>
        <v>0</v>
      </c>
      <c r="M63" s="186">
        <f t="shared" ref="M63" si="532">+L67</f>
        <v>0</v>
      </c>
      <c r="N63" s="186">
        <f t="shared" ref="N63" si="533">+M67</f>
        <v>0</v>
      </c>
      <c r="O63" s="186">
        <f t="shared" ref="O63" si="534">+N67</f>
        <v>0</v>
      </c>
      <c r="P63" s="186">
        <f t="shared" ref="P63" si="535">+O67</f>
        <v>0</v>
      </c>
      <c r="Q63" s="186">
        <f t="shared" ref="Q63" si="536">+P67</f>
        <v>0</v>
      </c>
      <c r="R63" s="186">
        <f t="shared" ref="R63" si="537">+Q67</f>
        <v>0</v>
      </c>
      <c r="S63" s="186">
        <f t="shared" ref="S63" si="538">+R67</f>
        <v>0</v>
      </c>
      <c r="T63" s="186">
        <f t="shared" ref="T63" si="539">+S67</f>
        <v>0</v>
      </c>
      <c r="U63" s="186">
        <f t="shared" ref="U63" si="540">+T67</f>
        <v>0</v>
      </c>
      <c r="V63" s="186">
        <f t="shared" ref="V63" si="541">+U67</f>
        <v>0</v>
      </c>
      <c r="W63" s="186">
        <f t="shared" ref="W63" si="542">+V67</f>
        <v>0</v>
      </c>
      <c r="X63" s="186">
        <f t="shared" ref="X63" si="543">+W67</f>
        <v>0</v>
      </c>
      <c r="Y63" s="186">
        <f t="shared" ref="Y63" si="544">+X67</f>
        <v>0</v>
      </c>
      <c r="Z63" s="186">
        <f t="shared" ref="Z63" si="545">+Y67</f>
        <v>0</v>
      </c>
      <c r="AA63" s="186">
        <f t="shared" ref="AA63" si="546">+Z67</f>
        <v>0</v>
      </c>
      <c r="AB63" s="186">
        <f t="shared" ref="AB63" si="547">+AA67</f>
        <v>0</v>
      </c>
      <c r="AC63" s="186">
        <f t="shared" ref="AC63" si="548">+AB67</f>
        <v>0</v>
      </c>
      <c r="AD63" s="186">
        <f t="shared" ref="AD63" si="549">+AC67</f>
        <v>0</v>
      </c>
      <c r="AE63" s="186">
        <f t="shared" ref="AE63" si="550">+AD67</f>
        <v>0</v>
      </c>
      <c r="AF63" s="186">
        <f t="shared" ref="AF63" si="551">+AE67</f>
        <v>0</v>
      </c>
      <c r="AG63" s="186">
        <f t="shared" ref="AG63" si="552">+AF67</f>
        <v>0</v>
      </c>
      <c r="AH63" s="186">
        <f t="shared" ref="AH63" si="553">+AG67</f>
        <v>0</v>
      </c>
      <c r="AI63" s="186">
        <f t="shared" ref="AI63" si="554">+AH67</f>
        <v>0</v>
      </c>
      <c r="AJ63" s="186">
        <f t="shared" ref="AJ63" si="555">+AI67</f>
        <v>0</v>
      </c>
      <c r="AK63" s="186">
        <f t="shared" ref="AK63" si="556">+AJ67</f>
        <v>0</v>
      </c>
      <c r="AL63" s="186">
        <f t="shared" ref="AL63" si="557">+AK67</f>
        <v>0</v>
      </c>
      <c r="AM63" s="186">
        <f t="shared" ref="AM63" si="558">+AL67</f>
        <v>0</v>
      </c>
      <c r="AN63" s="186">
        <f t="shared" ref="AN63" si="559">+AM67</f>
        <v>0</v>
      </c>
      <c r="AO63" s="186">
        <f t="shared" ref="AO63" si="560">+AN67</f>
        <v>0</v>
      </c>
      <c r="AP63" s="186">
        <f t="shared" ref="AP63" si="561">+AO67</f>
        <v>0</v>
      </c>
      <c r="AQ63" s="186">
        <f t="shared" ref="AQ63" si="562">+AP67</f>
        <v>0</v>
      </c>
      <c r="AR63" s="186">
        <f t="shared" ref="AR63" si="563">+AQ67</f>
        <v>0</v>
      </c>
      <c r="AS63" s="186">
        <f t="shared" ref="AS63" si="564">+AR67</f>
        <v>0</v>
      </c>
      <c r="AT63" s="186">
        <f t="shared" ref="AT63" si="565">+AS67</f>
        <v>0</v>
      </c>
      <c r="AU63" s="186">
        <f t="shared" ref="AU63" si="566">+AT67</f>
        <v>0</v>
      </c>
      <c r="AV63" s="186">
        <f t="shared" ref="AV63" si="567">+AU67</f>
        <v>0</v>
      </c>
      <c r="AW63" s="186">
        <f t="shared" ref="AW63" si="568">+AV67</f>
        <v>0</v>
      </c>
      <c r="AX63" s="186">
        <f t="shared" ref="AX63" si="569">+AW67</f>
        <v>0</v>
      </c>
    </row>
    <row r="64" spans="1:50">
      <c r="A64" s="191" t="s">
        <v>339</v>
      </c>
      <c r="B64" s="185"/>
      <c r="C64" s="185"/>
      <c r="D64" s="185"/>
      <c r="E64" s="185"/>
      <c r="F64" s="185"/>
      <c r="G64" s="185"/>
      <c r="H64" s="185"/>
      <c r="I64" s="185"/>
      <c r="J64" s="185"/>
      <c r="K64" s="186">
        <v>0</v>
      </c>
      <c r="L64" s="186">
        <f>+IF((L17-$K$17)&gt;$K$16,0,-PMT($K$15,$K$16,$L$63))</f>
        <v>0</v>
      </c>
      <c r="M64" s="186">
        <f t="shared" ref="M64:AX64" si="570">+IF((M17-$K$17)&gt;$K$16,0,-PMT($K$15,$K$16,$L$63))</f>
        <v>0</v>
      </c>
      <c r="N64" s="186">
        <f t="shared" si="570"/>
        <v>0</v>
      </c>
      <c r="O64" s="186">
        <f t="shared" si="570"/>
        <v>0</v>
      </c>
      <c r="P64" s="186">
        <f t="shared" si="570"/>
        <v>0</v>
      </c>
      <c r="Q64" s="186">
        <f t="shared" si="570"/>
        <v>0</v>
      </c>
      <c r="R64" s="186">
        <f t="shared" si="570"/>
        <v>0</v>
      </c>
      <c r="S64" s="186">
        <f t="shared" si="570"/>
        <v>0</v>
      </c>
      <c r="T64" s="186">
        <f t="shared" si="570"/>
        <v>0</v>
      </c>
      <c r="U64" s="186">
        <f t="shared" si="570"/>
        <v>0</v>
      </c>
      <c r="V64" s="186">
        <f t="shared" si="570"/>
        <v>0</v>
      </c>
      <c r="W64" s="186">
        <f t="shared" si="570"/>
        <v>0</v>
      </c>
      <c r="X64" s="186">
        <f t="shared" si="570"/>
        <v>0</v>
      </c>
      <c r="Y64" s="186">
        <f t="shared" si="570"/>
        <v>0</v>
      </c>
      <c r="Z64" s="186">
        <f t="shared" si="570"/>
        <v>0</v>
      </c>
      <c r="AA64" s="186">
        <f t="shared" si="570"/>
        <v>0</v>
      </c>
      <c r="AB64" s="186">
        <f t="shared" si="570"/>
        <v>0</v>
      </c>
      <c r="AC64" s="186">
        <f t="shared" si="570"/>
        <v>0</v>
      </c>
      <c r="AD64" s="186">
        <f t="shared" si="570"/>
        <v>0</v>
      </c>
      <c r="AE64" s="186">
        <f t="shared" si="570"/>
        <v>0</v>
      </c>
      <c r="AF64" s="186">
        <f t="shared" si="570"/>
        <v>0</v>
      </c>
      <c r="AG64" s="186">
        <f t="shared" si="570"/>
        <v>0</v>
      </c>
      <c r="AH64" s="186">
        <f t="shared" si="570"/>
        <v>0</v>
      </c>
      <c r="AI64" s="186">
        <f t="shared" si="570"/>
        <v>0</v>
      </c>
      <c r="AJ64" s="186">
        <f t="shared" si="570"/>
        <v>0</v>
      </c>
      <c r="AK64" s="186">
        <f t="shared" si="570"/>
        <v>0</v>
      </c>
      <c r="AL64" s="186">
        <f t="shared" si="570"/>
        <v>0</v>
      </c>
      <c r="AM64" s="186">
        <f t="shared" si="570"/>
        <v>0</v>
      </c>
      <c r="AN64" s="186">
        <f t="shared" si="570"/>
        <v>0</v>
      </c>
      <c r="AO64" s="186">
        <f t="shared" si="570"/>
        <v>0</v>
      </c>
      <c r="AP64" s="186">
        <f t="shared" si="570"/>
        <v>0</v>
      </c>
      <c r="AQ64" s="186">
        <f t="shared" si="570"/>
        <v>0</v>
      </c>
      <c r="AR64" s="186">
        <f t="shared" si="570"/>
        <v>0</v>
      </c>
      <c r="AS64" s="186">
        <f t="shared" si="570"/>
        <v>0</v>
      </c>
      <c r="AT64" s="186">
        <f t="shared" si="570"/>
        <v>0</v>
      </c>
      <c r="AU64" s="186">
        <f t="shared" si="570"/>
        <v>0</v>
      </c>
      <c r="AV64" s="186">
        <f t="shared" si="570"/>
        <v>0</v>
      </c>
      <c r="AW64" s="186">
        <f t="shared" si="570"/>
        <v>0</v>
      </c>
      <c r="AX64" s="186">
        <f t="shared" si="570"/>
        <v>0</v>
      </c>
    </row>
    <row r="65" spans="1:50">
      <c r="A65" s="12" t="s">
        <v>122</v>
      </c>
      <c r="B65" s="185"/>
      <c r="C65" s="185"/>
      <c r="D65" s="185"/>
      <c r="E65" s="185"/>
      <c r="F65" s="185"/>
      <c r="G65" s="185"/>
      <c r="H65" s="185"/>
      <c r="I65" s="185"/>
      <c r="J65" s="185"/>
      <c r="K65" s="186">
        <v>0</v>
      </c>
      <c r="L65" s="186">
        <f>+L63*$H$15</f>
        <v>0</v>
      </c>
      <c r="M65" s="186">
        <f t="shared" ref="M65:AX65" si="571">+M63*$H$15</f>
        <v>0</v>
      </c>
      <c r="N65" s="186">
        <f t="shared" si="571"/>
        <v>0</v>
      </c>
      <c r="O65" s="186">
        <f t="shared" si="571"/>
        <v>0</v>
      </c>
      <c r="P65" s="186">
        <f t="shared" si="571"/>
        <v>0</v>
      </c>
      <c r="Q65" s="186">
        <f t="shared" si="571"/>
        <v>0</v>
      </c>
      <c r="R65" s="186">
        <f t="shared" si="571"/>
        <v>0</v>
      </c>
      <c r="S65" s="186">
        <f t="shared" si="571"/>
        <v>0</v>
      </c>
      <c r="T65" s="186">
        <f t="shared" si="571"/>
        <v>0</v>
      </c>
      <c r="U65" s="186">
        <f t="shared" si="571"/>
        <v>0</v>
      </c>
      <c r="V65" s="186">
        <f t="shared" si="571"/>
        <v>0</v>
      </c>
      <c r="W65" s="186">
        <f t="shared" si="571"/>
        <v>0</v>
      </c>
      <c r="X65" s="186">
        <f t="shared" si="571"/>
        <v>0</v>
      </c>
      <c r="Y65" s="186">
        <f t="shared" si="571"/>
        <v>0</v>
      </c>
      <c r="Z65" s="186">
        <f t="shared" si="571"/>
        <v>0</v>
      </c>
      <c r="AA65" s="186">
        <f t="shared" si="571"/>
        <v>0</v>
      </c>
      <c r="AB65" s="186">
        <f t="shared" si="571"/>
        <v>0</v>
      </c>
      <c r="AC65" s="186">
        <f t="shared" si="571"/>
        <v>0</v>
      </c>
      <c r="AD65" s="186">
        <f t="shared" si="571"/>
        <v>0</v>
      </c>
      <c r="AE65" s="186">
        <f t="shared" si="571"/>
        <v>0</v>
      </c>
      <c r="AF65" s="186">
        <f t="shared" si="571"/>
        <v>0</v>
      </c>
      <c r="AG65" s="186">
        <f t="shared" si="571"/>
        <v>0</v>
      </c>
      <c r="AH65" s="186">
        <f t="shared" si="571"/>
        <v>0</v>
      </c>
      <c r="AI65" s="186">
        <f t="shared" si="571"/>
        <v>0</v>
      </c>
      <c r="AJ65" s="186">
        <f t="shared" si="571"/>
        <v>0</v>
      </c>
      <c r="AK65" s="186">
        <f t="shared" si="571"/>
        <v>0</v>
      </c>
      <c r="AL65" s="186">
        <f t="shared" si="571"/>
        <v>0</v>
      </c>
      <c r="AM65" s="186">
        <f t="shared" si="571"/>
        <v>0</v>
      </c>
      <c r="AN65" s="186">
        <f t="shared" si="571"/>
        <v>0</v>
      </c>
      <c r="AO65" s="186">
        <f t="shared" si="571"/>
        <v>0</v>
      </c>
      <c r="AP65" s="186">
        <f t="shared" si="571"/>
        <v>0</v>
      </c>
      <c r="AQ65" s="186">
        <f t="shared" si="571"/>
        <v>0</v>
      </c>
      <c r="AR65" s="186">
        <f t="shared" si="571"/>
        <v>0</v>
      </c>
      <c r="AS65" s="186">
        <f t="shared" si="571"/>
        <v>0</v>
      </c>
      <c r="AT65" s="186">
        <f t="shared" si="571"/>
        <v>0</v>
      </c>
      <c r="AU65" s="186">
        <f t="shared" si="571"/>
        <v>0</v>
      </c>
      <c r="AV65" s="186">
        <f t="shared" si="571"/>
        <v>0</v>
      </c>
      <c r="AW65" s="186">
        <f t="shared" si="571"/>
        <v>0</v>
      </c>
      <c r="AX65" s="186">
        <f t="shared" si="571"/>
        <v>0</v>
      </c>
    </row>
    <row r="66" spans="1:50">
      <c r="A66" s="12" t="s">
        <v>123</v>
      </c>
      <c r="B66" s="185"/>
      <c r="C66" s="185"/>
      <c r="D66" s="185"/>
      <c r="E66" s="185"/>
      <c r="F66" s="185"/>
      <c r="G66" s="185"/>
      <c r="H66" s="185"/>
      <c r="I66" s="185"/>
      <c r="J66" s="185"/>
      <c r="K66" s="186">
        <f t="shared" ref="K66:L66" si="572">+K64-K65</f>
        <v>0</v>
      </c>
      <c r="L66" s="186">
        <f t="shared" si="572"/>
        <v>0</v>
      </c>
      <c r="M66" s="186">
        <f t="shared" ref="M66:AX66" si="573">+M64-M65</f>
        <v>0</v>
      </c>
      <c r="N66" s="186">
        <f t="shared" si="573"/>
        <v>0</v>
      </c>
      <c r="O66" s="186">
        <f t="shared" si="573"/>
        <v>0</v>
      </c>
      <c r="P66" s="186">
        <f t="shared" si="573"/>
        <v>0</v>
      </c>
      <c r="Q66" s="186">
        <f t="shared" si="573"/>
        <v>0</v>
      </c>
      <c r="R66" s="186">
        <f t="shared" si="573"/>
        <v>0</v>
      </c>
      <c r="S66" s="186">
        <f t="shared" si="573"/>
        <v>0</v>
      </c>
      <c r="T66" s="186">
        <f t="shared" si="573"/>
        <v>0</v>
      </c>
      <c r="U66" s="186">
        <f t="shared" si="573"/>
        <v>0</v>
      </c>
      <c r="V66" s="186">
        <f t="shared" si="573"/>
        <v>0</v>
      </c>
      <c r="W66" s="186">
        <f t="shared" si="573"/>
        <v>0</v>
      </c>
      <c r="X66" s="186">
        <f t="shared" si="573"/>
        <v>0</v>
      </c>
      <c r="Y66" s="186">
        <f t="shared" si="573"/>
        <v>0</v>
      </c>
      <c r="Z66" s="186">
        <f t="shared" si="573"/>
        <v>0</v>
      </c>
      <c r="AA66" s="186">
        <f t="shared" si="573"/>
        <v>0</v>
      </c>
      <c r="AB66" s="186">
        <f t="shared" si="573"/>
        <v>0</v>
      </c>
      <c r="AC66" s="186">
        <f t="shared" si="573"/>
        <v>0</v>
      </c>
      <c r="AD66" s="186">
        <f t="shared" si="573"/>
        <v>0</v>
      </c>
      <c r="AE66" s="186">
        <f t="shared" si="573"/>
        <v>0</v>
      </c>
      <c r="AF66" s="186">
        <f t="shared" si="573"/>
        <v>0</v>
      </c>
      <c r="AG66" s="186">
        <f t="shared" si="573"/>
        <v>0</v>
      </c>
      <c r="AH66" s="186">
        <f t="shared" si="573"/>
        <v>0</v>
      </c>
      <c r="AI66" s="186">
        <f t="shared" si="573"/>
        <v>0</v>
      </c>
      <c r="AJ66" s="186">
        <f t="shared" si="573"/>
        <v>0</v>
      </c>
      <c r="AK66" s="186">
        <f t="shared" si="573"/>
        <v>0</v>
      </c>
      <c r="AL66" s="186">
        <f t="shared" si="573"/>
        <v>0</v>
      </c>
      <c r="AM66" s="186">
        <f t="shared" si="573"/>
        <v>0</v>
      </c>
      <c r="AN66" s="186">
        <f t="shared" si="573"/>
        <v>0</v>
      </c>
      <c r="AO66" s="186">
        <f t="shared" si="573"/>
        <v>0</v>
      </c>
      <c r="AP66" s="186">
        <f t="shared" si="573"/>
        <v>0</v>
      </c>
      <c r="AQ66" s="186">
        <f t="shared" si="573"/>
        <v>0</v>
      </c>
      <c r="AR66" s="186">
        <f t="shared" si="573"/>
        <v>0</v>
      </c>
      <c r="AS66" s="186">
        <f t="shared" si="573"/>
        <v>0</v>
      </c>
      <c r="AT66" s="186">
        <f t="shared" si="573"/>
        <v>0</v>
      </c>
      <c r="AU66" s="186">
        <f t="shared" si="573"/>
        <v>0</v>
      </c>
      <c r="AV66" s="186">
        <f t="shared" si="573"/>
        <v>0</v>
      </c>
      <c r="AW66" s="186">
        <f t="shared" si="573"/>
        <v>0</v>
      </c>
      <c r="AX66" s="186">
        <f t="shared" si="573"/>
        <v>0</v>
      </c>
    </row>
    <row r="67" spans="1:50">
      <c r="A67" s="46" t="s">
        <v>180</v>
      </c>
      <c r="B67" s="185"/>
      <c r="C67" s="185"/>
      <c r="D67" s="185"/>
      <c r="E67" s="185"/>
      <c r="F67" s="185"/>
      <c r="G67" s="185"/>
      <c r="H67" s="185"/>
      <c r="I67" s="185"/>
      <c r="J67" s="185"/>
      <c r="K67" s="186">
        <f t="shared" ref="K67:L67" si="574">+K63-K66</f>
        <v>0</v>
      </c>
      <c r="L67" s="186">
        <f t="shared" si="574"/>
        <v>0</v>
      </c>
      <c r="M67" s="186">
        <f t="shared" ref="M67:AX67" si="575">+M63-M66</f>
        <v>0</v>
      </c>
      <c r="N67" s="186">
        <f t="shared" si="575"/>
        <v>0</v>
      </c>
      <c r="O67" s="186">
        <f t="shared" si="575"/>
        <v>0</v>
      </c>
      <c r="P67" s="186">
        <f t="shared" si="575"/>
        <v>0</v>
      </c>
      <c r="Q67" s="186">
        <f t="shared" si="575"/>
        <v>0</v>
      </c>
      <c r="R67" s="186">
        <f t="shared" si="575"/>
        <v>0</v>
      </c>
      <c r="S67" s="186">
        <f t="shared" si="575"/>
        <v>0</v>
      </c>
      <c r="T67" s="186">
        <f t="shared" si="575"/>
        <v>0</v>
      </c>
      <c r="U67" s="186">
        <f t="shared" si="575"/>
        <v>0</v>
      </c>
      <c r="V67" s="186">
        <f t="shared" si="575"/>
        <v>0</v>
      </c>
      <c r="W67" s="186">
        <f t="shared" si="575"/>
        <v>0</v>
      </c>
      <c r="X67" s="186">
        <f t="shared" si="575"/>
        <v>0</v>
      </c>
      <c r="Y67" s="186">
        <f t="shared" si="575"/>
        <v>0</v>
      </c>
      <c r="Z67" s="186">
        <f t="shared" si="575"/>
        <v>0</v>
      </c>
      <c r="AA67" s="186">
        <f t="shared" si="575"/>
        <v>0</v>
      </c>
      <c r="AB67" s="186">
        <f t="shared" si="575"/>
        <v>0</v>
      </c>
      <c r="AC67" s="186">
        <f t="shared" si="575"/>
        <v>0</v>
      </c>
      <c r="AD67" s="186">
        <f t="shared" si="575"/>
        <v>0</v>
      </c>
      <c r="AE67" s="186">
        <f t="shared" si="575"/>
        <v>0</v>
      </c>
      <c r="AF67" s="186">
        <f t="shared" si="575"/>
        <v>0</v>
      </c>
      <c r="AG67" s="186">
        <f t="shared" si="575"/>
        <v>0</v>
      </c>
      <c r="AH67" s="186">
        <f t="shared" si="575"/>
        <v>0</v>
      </c>
      <c r="AI67" s="186">
        <f t="shared" si="575"/>
        <v>0</v>
      </c>
      <c r="AJ67" s="186">
        <f t="shared" si="575"/>
        <v>0</v>
      </c>
      <c r="AK67" s="186">
        <f t="shared" si="575"/>
        <v>0</v>
      </c>
      <c r="AL67" s="186">
        <f t="shared" si="575"/>
        <v>0</v>
      </c>
      <c r="AM67" s="186">
        <f t="shared" si="575"/>
        <v>0</v>
      </c>
      <c r="AN67" s="186">
        <f t="shared" si="575"/>
        <v>0</v>
      </c>
      <c r="AO67" s="186">
        <f t="shared" si="575"/>
        <v>0</v>
      </c>
      <c r="AP67" s="186">
        <f t="shared" si="575"/>
        <v>0</v>
      </c>
      <c r="AQ67" s="186">
        <f t="shared" si="575"/>
        <v>0</v>
      </c>
      <c r="AR67" s="186">
        <f t="shared" si="575"/>
        <v>0</v>
      </c>
      <c r="AS67" s="186">
        <f t="shared" si="575"/>
        <v>0</v>
      </c>
      <c r="AT67" s="186">
        <f t="shared" si="575"/>
        <v>0</v>
      </c>
      <c r="AU67" s="186">
        <f t="shared" si="575"/>
        <v>0</v>
      </c>
      <c r="AV67" s="186">
        <f t="shared" si="575"/>
        <v>0</v>
      </c>
      <c r="AW67" s="186">
        <f t="shared" si="575"/>
        <v>0</v>
      </c>
      <c r="AX67" s="186">
        <f t="shared" si="575"/>
        <v>0</v>
      </c>
    </row>
    <row r="68" spans="1:50">
      <c r="A68" s="192" t="s">
        <v>179</v>
      </c>
      <c r="B68" s="185"/>
      <c r="C68" s="185"/>
      <c r="D68" s="185"/>
      <c r="E68" s="185"/>
      <c r="F68" s="185"/>
      <c r="G68" s="185"/>
      <c r="H68" s="185"/>
      <c r="I68" s="185"/>
      <c r="J68" s="185"/>
      <c r="K68" s="185"/>
      <c r="L68" s="186">
        <f>+'Flujo de Caja'!L22</f>
        <v>0</v>
      </c>
      <c r="M68" s="186">
        <f t="shared" ref="M68" si="576">+L72</f>
        <v>0</v>
      </c>
      <c r="N68" s="186">
        <f t="shared" ref="N68" si="577">+M72</f>
        <v>0</v>
      </c>
      <c r="O68" s="186">
        <f t="shared" ref="O68" si="578">+N72</f>
        <v>0</v>
      </c>
      <c r="P68" s="186">
        <f t="shared" ref="P68" si="579">+O72</f>
        <v>0</v>
      </c>
      <c r="Q68" s="186">
        <f t="shared" ref="Q68" si="580">+P72</f>
        <v>0</v>
      </c>
      <c r="R68" s="186">
        <f t="shared" ref="R68" si="581">+Q72</f>
        <v>0</v>
      </c>
      <c r="S68" s="186">
        <f t="shared" ref="S68" si="582">+R72</f>
        <v>0</v>
      </c>
      <c r="T68" s="186">
        <f t="shared" ref="T68" si="583">+S72</f>
        <v>0</v>
      </c>
      <c r="U68" s="186">
        <f t="shared" ref="U68" si="584">+T72</f>
        <v>0</v>
      </c>
      <c r="V68" s="186">
        <f t="shared" ref="V68" si="585">+U72</f>
        <v>0</v>
      </c>
      <c r="W68" s="186">
        <f t="shared" ref="W68" si="586">+V72</f>
        <v>0</v>
      </c>
      <c r="X68" s="186">
        <f t="shared" ref="X68" si="587">+W72</f>
        <v>0</v>
      </c>
      <c r="Y68" s="186">
        <f t="shared" ref="Y68" si="588">+X72</f>
        <v>0</v>
      </c>
      <c r="Z68" s="186">
        <f t="shared" ref="Z68" si="589">+Y72</f>
        <v>0</v>
      </c>
      <c r="AA68" s="186">
        <f t="shared" ref="AA68" si="590">+Z72</f>
        <v>0</v>
      </c>
      <c r="AB68" s="186">
        <f t="shared" ref="AB68" si="591">+AA72</f>
        <v>0</v>
      </c>
      <c r="AC68" s="186">
        <f t="shared" ref="AC68" si="592">+AB72</f>
        <v>0</v>
      </c>
      <c r="AD68" s="186">
        <f t="shared" ref="AD68" si="593">+AC72</f>
        <v>0</v>
      </c>
      <c r="AE68" s="186">
        <f t="shared" ref="AE68" si="594">+AD72</f>
        <v>0</v>
      </c>
      <c r="AF68" s="186">
        <f t="shared" ref="AF68" si="595">+AE72</f>
        <v>0</v>
      </c>
      <c r="AG68" s="186">
        <f t="shared" ref="AG68" si="596">+AF72</f>
        <v>0</v>
      </c>
      <c r="AH68" s="186">
        <f t="shared" ref="AH68" si="597">+AG72</f>
        <v>0</v>
      </c>
      <c r="AI68" s="186">
        <f t="shared" ref="AI68" si="598">+AH72</f>
        <v>0</v>
      </c>
      <c r="AJ68" s="186">
        <f t="shared" ref="AJ68" si="599">+AI72</f>
        <v>0</v>
      </c>
      <c r="AK68" s="186">
        <f t="shared" ref="AK68" si="600">+AJ72</f>
        <v>0</v>
      </c>
      <c r="AL68" s="186">
        <f t="shared" ref="AL68" si="601">+AK72</f>
        <v>0</v>
      </c>
      <c r="AM68" s="186">
        <f t="shared" ref="AM68" si="602">+AL72</f>
        <v>0</v>
      </c>
      <c r="AN68" s="186">
        <f t="shared" ref="AN68" si="603">+AM72</f>
        <v>0</v>
      </c>
      <c r="AO68" s="186">
        <f t="shared" ref="AO68" si="604">+AN72</f>
        <v>0</v>
      </c>
      <c r="AP68" s="186">
        <f t="shared" ref="AP68" si="605">+AO72</f>
        <v>0</v>
      </c>
      <c r="AQ68" s="186">
        <f t="shared" ref="AQ68" si="606">+AP72</f>
        <v>0</v>
      </c>
      <c r="AR68" s="186">
        <f t="shared" ref="AR68" si="607">+AQ72</f>
        <v>0</v>
      </c>
      <c r="AS68" s="186">
        <f t="shared" ref="AS68" si="608">+AR72</f>
        <v>0</v>
      </c>
      <c r="AT68" s="186">
        <f t="shared" ref="AT68" si="609">+AS72</f>
        <v>0</v>
      </c>
      <c r="AU68" s="186">
        <f t="shared" ref="AU68" si="610">+AT72</f>
        <v>0</v>
      </c>
      <c r="AV68" s="186">
        <f t="shared" ref="AV68" si="611">+AU72</f>
        <v>0</v>
      </c>
      <c r="AW68" s="186">
        <f t="shared" ref="AW68" si="612">+AV72</f>
        <v>0</v>
      </c>
      <c r="AX68" s="186">
        <f t="shared" ref="AX68" si="613">+AW72</f>
        <v>0</v>
      </c>
    </row>
    <row r="69" spans="1:50">
      <c r="A69" s="191" t="s">
        <v>339</v>
      </c>
      <c r="B69" s="185"/>
      <c r="C69" s="185"/>
      <c r="D69" s="185"/>
      <c r="E69" s="185"/>
      <c r="F69" s="185"/>
      <c r="G69" s="185"/>
      <c r="H69" s="185"/>
      <c r="I69" s="185"/>
      <c r="J69" s="185"/>
      <c r="K69" s="185"/>
      <c r="L69" s="186">
        <v>0</v>
      </c>
      <c r="M69" s="186">
        <f>+IF((M17-$L$17)&gt;$M$16,0,-PMT($M$15,$M$16,$M$68))</f>
        <v>0</v>
      </c>
      <c r="N69" s="186">
        <f t="shared" ref="N69:AX69" si="614">+IF((N17-$L$17)&gt;$M$16,0,-PMT($M$15,$M$16,$M$68))</f>
        <v>0</v>
      </c>
      <c r="O69" s="186">
        <f t="shared" si="614"/>
        <v>0</v>
      </c>
      <c r="P69" s="186">
        <f t="shared" si="614"/>
        <v>0</v>
      </c>
      <c r="Q69" s="186">
        <f t="shared" si="614"/>
        <v>0</v>
      </c>
      <c r="R69" s="186">
        <f t="shared" si="614"/>
        <v>0</v>
      </c>
      <c r="S69" s="186">
        <f t="shared" si="614"/>
        <v>0</v>
      </c>
      <c r="T69" s="186">
        <f t="shared" si="614"/>
        <v>0</v>
      </c>
      <c r="U69" s="186">
        <f t="shared" si="614"/>
        <v>0</v>
      </c>
      <c r="V69" s="186">
        <f t="shared" si="614"/>
        <v>0</v>
      </c>
      <c r="W69" s="186">
        <f t="shared" si="614"/>
        <v>0</v>
      </c>
      <c r="X69" s="186">
        <f t="shared" si="614"/>
        <v>0</v>
      </c>
      <c r="Y69" s="186">
        <f t="shared" si="614"/>
        <v>0</v>
      </c>
      <c r="Z69" s="186">
        <f t="shared" si="614"/>
        <v>0</v>
      </c>
      <c r="AA69" s="186">
        <f t="shared" si="614"/>
        <v>0</v>
      </c>
      <c r="AB69" s="186">
        <f t="shared" si="614"/>
        <v>0</v>
      </c>
      <c r="AC69" s="186">
        <f t="shared" si="614"/>
        <v>0</v>
      </c>
      <c r="AD69" s="186">
        <f t="shared" si="614"/>
        <v>0</v>
      </c>
      <c r="AE69" s="186">
        <f t="shared" si="614"/>
        <v>0</v>
      </c>
      <c r="AF69" s="186">
        <f t="shared" si="614"/>
        <v>0</v>
      </c>
      <c r="AG69" s="186">
        <f t="shared" si="614"/>
        <v>0</v>
      </c>
      <c r="AH69" s="186">
        <f t="shared" si="614"/>
        <v>0</v>
      </c>
      <c r="AI69" s="186">
        <f t="shared" si="614"/>
        <v>0</v>
      </c>
      <c r="AJ69" s="186">
        <f t="shared" si="614"/>
        <v>0</v>
      </c>
      <c r="AK69" s="186">
        <f t="shared" si="614"/>
        <v>0</v>
      </c>
      <c r="AL69" s="186">
        <f t="shared" si="614"/>
        <v>0</v>
      </c>
      <c r="AM69" s="186">
        <f t="shared" si="614"/>
        <v>0</v>
      </c>
      <c r="AN69" s="186">
        <f t="shared" si="614"/>
        <v>0</v>
      </c>
      <c r="AO69" s="186">
        <f t="shared" si="614"/>
        <v>0</v>
      </c>
      <c r="AP69" s="186">
        <f t="shared" si="614"/>
        <v>0</v>
      </c>
      <c r="AQ69" s="186">
        <f t="shared" si="614"/>
        <v>0</v>
      </c>
      <c r="AR69" s="186">
        <f t="shared" si="614"/>
        <v>0</v>
      </c>
      <c r="AS69" s="186">
        <f t="shared" si="614"/>
        <v>0</v>
      </c>
      <c r="AT69" s="186">
        <f t="shared" si="614"/>
        <v>0</v>
      </c>
      <c r="AU69" s="186">
        <f t="shared" si="614"/>
        <v>0</v>
      </c>
      <c r="AV69" s="186">
        <f t="shared" si="614"/>
        <v>0</v>
      </c>
      <c r="AW69" s="186">
        <f t="shared" si="614"/>
        <v>0</v>
      </c>
      <c r="AX69" s="186">
        <f t="shared" si="614"/>
        <v>0</v>
      </c>
    </row>
    <row r="70" spans="1:50">
      <c r="A70" s="12" t="s">
        <v>122</v>
      </c>
      <c r="B70" s="185"/>
      <c r="C70" s="185"/>
      <c r="D70" s="185"/>
      <c r="E70" s="185"/>
      <c r="F70" s="185"/>
      <c r="G70" s="185"/>
      <c r="H70" s="185"/>
      <c r="I70" s="185"/>
      <c r="J70" s="185"/>
      <c r="K70" s="185"/>
      <c r="L70" s="186">
        <v>0</v>
      </c>
      <c r="M70" s="186">
        <f>+M68*$H$15</f>
        <v>0</v>
      </c>
      <c r="N70" s="186">
        <f t="shared" ref="N70:AX70" si="615">+N68*$H$15</f>
        <v>0</v>
      </c>
      <c r="O70" s="186">
        <f t="shared" si="615"/>
        <v>0</v>
      </c>
      <c r="P70" s="186">
        <f t="shared" si="615"/>
        <v>0</v>
      </c>
      <c r="Q70" s="186">
        <f t="shared" si="615"/>
        <v>0</v>
      </c>
      <c r="R70" s="186">
        <f t="shared" si="615"/>
        <v>0</v>
      </c>
      <c r="S70" s="186">
        <f t="shared" si="615"/>
        <v>0</v>
      </c>
      <c r="T70" s="186">
        <f t="shared" si="615"/>
        <v>0</v>
      </c>
      <c r="U70" s="186">
        <f t="shared" si="615"/>
        <v>0</v>
      </c>
      <c r="V70" s="186">
        <f t="shared" si="615"/>
        <v>0</v>
      </c>
      <c r="W70" s="186">
        <f t="shared" si="615"/>
        <v>0</v>
      </c>
      <c r="X70" s="186">
        <f t="shared" si="615"/>
        <v>0</v>
      </c>
      <c r="Y70" s="186">
        <f t="shared" si="615"/>
        <v>0</v>
      </c>
      <c r="Z70" s="186">
        <f t="shared" si="615"/>
        <v>0</v>
      </c>
      <c r="AA70" s="186">
        <f t="shared" si="615"/>
        <v>0</v>
      </c>
      <c r="AB70" s="186">
        <f t="shared" si="615"/>
        <v>0</v>
      </c>
      <c r="AC70" s="186">
        <f t="shared" si="615"/>
        <v>0</v>
      </c>
      <c r="AD70" s="186">
        <f t="shared" si="615"/>
        <v>0</v>
      </c>
      <c r="AE70" s="186">
        <f t="shared" si="615"/>
        <v>0</v>
      </c>
      <c r="AF70" s="186">
        <f t="shared" si="615"/>
        <v>0</v>
      </c>
      <c r="AG70" s="186">
        <f t="shared" si="615"/>
        <v>0</v>
      </c>
      <c r="AH70" s="186">
        <f t="shared" si="615"/>
        <v>0</v>
      </c>
      <c r="AI70" s="186">
        <f t="shared" si="615"/>
        <v>0</v>
      </c>
      <c r="AJ70" s="186">
        <f t="shared" si="615"/>
        <v>0</v>
      </c>
      <c r="AK70" s="186">
        <f t="shared" si="615"/>
        <v>0</v>
      </c>
      <c r="AL70" s="186">
        <f t="shared" si="615"/>
        <v>0</v>
      </c>
      <c r="AM70" s="186">
        <f t="shared" si="615"/>
        <v>0</v>
      </c>
      <c r="AN70" s="186">
        <f t="shared" si="615"/>
        <v>0</v>
      </c>
      <c r="AO70" s="186">
        <f t="shared" si="615"/>
        <v>0</v>
      </c>
      <c r="AP70" s="186">
        <f t="shared" si="615"/>
        <v>0</v>
      </c>
      <c r="AQ70" s="186">
        <f t="shared" si="615"/>
        <v>0</v>
      </c>
      <c r="AR70" s="186">
        <f t="shared" si="615"/>
        <v>0</v>
      </c>
      <c r="AS70" s="186">
        <f t="shared" si="615"/>
        <v>0</v>
      </c>
      <c r="AT70" s="186">
        <f t="shared" si="615"/>
        <v>0</v>
      </c>
      <c r="AU70" s="186">
        <f t="shared" si="615"/>
        <v>0</v>
      </c>
      <c r="AV70" s="186">
        <f t="shared" si="615"/>
        <v>0</v>
      </c>
      <c r="AW70" s="186">
        <f t="shared" si="615"/>
        <v>0</v>
      </c>
      <c r="AX70" s="186">
        <f t="shared" si="615"/>
        <v>0</v>
      </c>
    </row>
    <row r="71" spans="1:50">
      <c r="A71" s="12" t="s">
        <v>123</v>
      </c>
      <c r="B71" s="185"/>
      <c r="C71" s="185"/>
      <c r="D71" s="185"/>
      <c r="E71" s="185"/>
      <c r="F71" s="185"/>
      <c r="G71" s="185"/>
      <c r="H71" s="185"/>
      <c r="I71" s="185"/>
      <c r="J71" s="185"/>
      <c r="K71" s="185"/>
      <c r="L71" s="186">
        <f t="shared" ref="L71:M71" si="616">+L69-L70</f>
        <v>0</v>
      </c>
      <c r="M71" s="186">
        <f t="shared" si="616"/>
        <v>0</v>
      </c>
      <c r="N71" s="186">
        <f t="shared" ref="N71:AX71" si="617">+N69-N70</f>
        <v>0</v>
      </c>
      <c r="O71" s="186">
        <f t="shared" si="617"/>
        <v>0</v>
      </c>
      <c r="P71" s="186">
        <f t="shared" si="617"/>
        <v>0</v>
      </c>
      <c r="Q71" s="186">
        <f t="shared" si="617"/>
        <v>0</v>
      </c>
      <c r="R71" s="186">
        <f t="shared" si="617"/>
        <v>0</v>
      </c>
      <c r="S71" s="186">
        <f t="shared" si="617"/>
        <v>0</v>
      </c>
      <c r="T71" s="186">
        <f t="shared" si="617"/>
        <v>0</v>
      </c>
      <c r="U71" s="186">
        <f t="shared" si="617"/>
        <v>0</v>
      </c>
      <c r="V71" s="186">
        <f t="shared" si="617"/>
        <v>0</v>
      </c>
      <c r="W71" s="186">
        <f t="shared" si="617"/>
        <v>0</v>
      </c>
      <c r="X71" s="186">
        <f t="shared" si="617"/>
        <v>0</v>
      </c>
      <c r="Y71" s="186">
        <f t="shared" si="617"/>
        <v>0</v>
      </c>
      <c r="Z71" s="186">
        <f t="shared" si="617"/>
        <v>0</v>
      </c>
      <c r="AA71" s="186">
        <f t="shared" si="617"/>
        <v>0</v>
      </c>
      <c r="AB71" s="186">
        <f t="shared" si="617"/>
        <v>0</v>
      </c>
      <c r="AC71" s="186">
        <f t="shared" si="617"/>
        <v>0</v>
      </c>
      <c r="AD71" s="186">
        <f t="shared" si="617"/>
        <v>0</v>
      </c>
      <c r="AE71" s="186">
        <f t="shared" si="617"/>
        <v>0</v>
      </c>
      <c r="AF71" s="186">
        <f t="shared" si="617"/>
        <v>0</v>
      </c>
      <c r="AG71" s="186">
        <f t="shared" si="617"/>
        <v>0</v>
      </c>
      <c r="AH71" s="186">
        <f t="shared" si="617"/>
        <v>0</v>
      </c>
      <c r="AI71" s="186">
        <f t="shared" si="617"/>
        <v>0</v>
      </c>
      <c r="AJ71" s="186">
        <f t="shared" si="617"/>
        <v>0</v>
      </c>
      <c r="AK71" s="186">
        <f t="shared" si="617"/>
        <v>0</v>
      </c>
      <c r="AL71" s="186">
        <f t="shared" si="617"/>
        <v>0</v>
      </c>
      <c r="AM71" s="186">
        <f t="shared" si="617"/>
        <v>0</v>
      </c>
      <c r="AN71" s="186">
        <f t="shared" si="617"/>
        <v>0</v>
      </c>
      <c r="AO71" s="186">
        <f t="shared" si="617"/>
        <v>0</v>
      </c>
      <c r="AP71" s="186">
        <f t="shared" si="617"/>
        <v>0</v>
      </c>
      <c r="AQ71" s="186">
        <f t="shared" si="617"/>
        <v>0</v>
      </c>
      <c r="AR71" s="186">
        <f t="shared" si="617"/>
        <v>0</v>
      </c>
      <c r="AS71" s="186">
        <f t="shared" si="617"/>
        <v>0</v>
      </c>
      <c r="AT71" s="186">
        <f t="shared" si="617"/>
        <v>0</v>
      </c>
      <c r="AU71" s="186">
        <f t="shared" si="617"/>
        <v>0</v>
      </c>
      <c r="AV71" s="186">
        <f t="shared" si="617"/>
        <v>0</v>
      </c>
      <c r="AW71" s="186">
        <f t="shared" si="617"/>
        <v>0</v>
      </c>
      <c r="AX71" s="186">
        <f t="shared" si="617"/>
        <v>0</v>
      </c>
    </row>
    <row r="72" spans="1:50">
      <c r="A72" s="46" t="s">
        <v>180</v>
      </c>
      <c r="B72" s="185"/>
      <c r="C72" s="185"/>
      <c r="D72" s="185"/>
      <c r="E72" s="185"/>
      <c r="F72" s="185"/>
      <c r="G72" s="185"/>
      <c r="H72" s="185"/>
      <c r="I72" s="185"/>
      <c r="J72" s="185"/>
      <c r="K72" s="185"/>
      <c r="L72" s="186">
        <f t="shared" ref="L72:M72" si="618">+L68-L71</f>
        <v>0</v>
      </c>
      <c r="M72" s="186">
        <f t="shared" si="618"/>
        <v>0</v>
      </c>
      <c r="N72" s="186">
        <f t="shared" ref="N72:AX72" si="619">+N68-N71</f>
        <v>0</v>
      </c>
      <c r="O72" s="186">
        <f t="shared" si="619"/>
        <v>0</v>
      </c>
      <c r="P72" s="186">
        <f t="shared" si="619"/>
        <v>0</v>
      </c>
      <c r="Q72" s="186">
        <f t="shared" si="619"/>
        <v>0</v>
      </c>
      <c r="R72" s="186">
        <f t="shared" si="619"/>
        <v>0</v>
      </c>
      <c r="S72" s="186">
        <f t="shared" si="619"/>
        <v>0</v>
      </c>
      <c r="T72" s="186">
        <f t="shared" si="619"/>
        <v>0</v>
      </c>
      <c r="U72" s="186">
        <f t="shared" si="619"/>
        <v>0</v>
      </c>
      <c r="V72" s="186">
        <f t="shared" si="619"/>
        <v>0</v>
      </c>
      <c r="W72" s="186">
        <f t="shared" si="619"/>
        <v>0</v>
      </c>
      <c r="X72" s="186">
        <f t="shared" si="619"/>
        <v>0</v>
      </c>
      <c r="Y72" s="186">
        <f t="shared" si="619"/>
        <v>0</v>
      </c>
      <c r="Z72" s="186">
        <f t="shared" si="619"/>
        <v>0</v>
      </c>
      <c r="AA72" s="186">
        <f t="shared" si="619"/>
        <v>0</v>
      </c>
      <c r="AB72" s="186">
        <f t="shared" si="619"/>
        <v>0</v>
      </c>
      <c r="AC72" s="186">
        <f t="shared" si="619"/>
        <v>0</v>
      </c>
      <c r="AD72" s="186">
        <f t="shared" si="619"/>
        <v>0</v>
      </c>
      <c r="AE72" s="186">
        <f t="shared" si="619"/>
        <v>0</v>
      </c>
      <c r="AF72" s="186">
        <f t="shared" si="619"/>
        <v>0</v>
      </c>
      <c r="AG72" s="186">
        <f t="shared" si="619"/>
        <v>0</v>
      </c>
      <c r="AH72" s="186">
        <f t="shared" si="619"/>
        <v>0</v>
      </c>
      <c r="AI72" s="186">
        <f t="shared" si="619"/>
        <v>0</v>
      </c>
      <c r="AJ72" s="186">
        <f t="shared" si="619"/>
        <v>0</v>
      </c>
      <c r="AK72" s="186">
        <f t="shared" si="619"/>
        <v>0</v>
      </c>
      <c r="AL72" s="186">
        <f t="shared" si="619"/>
        <v>0</v>
      </c>
      <c r="AM72" s="186">
        <f t="shared" si="619"/>
        <v>0</v>
      </c>
      <c r="AN72" s="186">
        <f t="shared" si="619"/>
        <v>0</v>
      </c>
      <c r="AO72" s="186">
        <f t="shared" si="619"/>
        <v>0</v>
      </c>
      <c r="AP72" s="186">
        <f t="shared" si="619"/>
        <v>0</v>
      </c>
      <c r="AQ72" s="186">
        <f t="shared" si="619"/>
        <v>0</v>
      </c>
      <c r="AR72" s="186">
        <f t="shared" si="619"/>
        <v>0</v>
      </c>
      <c r="AS72" s="186">
        <f t="shared" si="619"/>
        <v>0</v>
      </c>
      <c r="AT72" s="186">
        <f t="shared" si="619"/>
        <v>0</v>
      </c>
      <c r="AU72" s="186">
        <f t="shared" si="619"/>
        <v>0</v>
      </c>
      <c r="AV72" s="186">
        <f t="shared" si="619"/>
        <v>0</v>
      </c>
      <c r="AW72" s="186">
        <f t="shared" si="619"/>
        <v>0</v>
      </c>
      <c r="AX72" s="186">
        <f t="shared" si="619"/>
        <v>0</v>
      </c>
    </row>
    <row r="73" spans="1:50">
      <c r="A73" s="192" t="s">
        <v>179</v>
      </c>
      <c r="B73" s="185"/>
      <c r="C73" s="185"/>
      <c r="D73" s="185"/>
      <c r="E73" s="185"/>
      <c r="F73" s="185"/>
      <c r="G73" s="185"/>
      <c r="H73" s="185"/>
      <c r="I73" s="185"/>
      <c r="J73" s="185"/>
      <c r="K73" s="185"/>
      <c r="L73" s="185"/>
      <c r="M73" s="186">
        <f>+'Flujo de Caja'!M22</f>
        <v>0</v>
      </c>
      <c r="N73" s="186">
        <f t="shared" ref="N73" si="620">+M77</f>
        <v>0</v>
      </c>
      <c r="O73" s="186">
        <f t="shared" ref="O73" si="621">+N77</f>
        <v>0</v>
      </c>
      <c r="P73" s="186">
        <f t="shared" ref="P73" si="622">+O77</f>
        <v>0</v>
      </c>
      <c r="Q73" s="186">
        <f t="shared" ref="Q73" si="623">+P77</f>
        <v>0</v>
      </c>
      <c r="R73" s="186">
        <f t="shared" ref="R73" si="624">+Q77</f>
        <v>0</v>
      </c>
      <c r="S73" s="186">
        <f t="shared" ref="S73" si="625">+R77</f>
        <v>0</v>
      </c>
      <c r="T73" s="186">
        <f t="shared" ref="T73" si="626">+S77</f>
        <v>0</v>
      </c>
      <c r="U73" s="186">
        <f t="shared" ref="U73" si="627">+T77</f>
        <v>0</v>
      </c>
      <c r="V73" s="186">
        <f t="shared" ref="V73" si="628">+U77</f>
        <v>0</v>
      </c>
      <c r="W73" s="186">
        <f t="shared" ref="W73" si="629">+V77</f>
        <v>0</v>
      </c>
      <c r="X73" s="186">
        <f t="shared" ref="X73" si="630">+W77</f>
        <v>0</v>
      </c>
      <c r="Y73" s="186">
        <f t="shared" ref="Y73" si="631">+X77</f>
        <v>0</v>
      </c>
      <c r="Z73" s="186">
        <f t="shared" ref="Z73" si="632">+Y77</f>
        <v>0</v>
      </c>
      <c r="AA73" s="186">
        <f t="shared" ref="AA73" si="633">+Z77</f>
        <v>0</v>
      </c>
      <c r="AB73" s="186">
        <f t="shared" ref="AB73" si="634">+AA77</f>
        <v>0</v>
      </c>
      <c r="AC73" s="186">
        <f t="shared" ref="AC73" si="635">+AB77</f>
        <v>0</v>
      </c>
      <c r="AD73" s="186">
        <f t="shared" ref="AD73" si="636">+AC77</f>
        <v>0</v>
      </c>
      <c r="AE73" s="186">
        <f t="shared" ref="AE73" si="637">+AD77</f>
        <v>0</v>
      </c>
      <c r="AF73" s="186">
        <f t="shared" ref="AF73" si="638">+AE77</f>
        <v>0</v>
      </c>
      <c r="AG73" s="186">
        <f t="shared" ref="AG73" si="639">+AF77</f>
        <v>0</v>
      </c>
      <c r="AH73" s="186">
        <f t="shared" ref="AH73" si="640">+AG77</f>
        <v>0</v>
      </c>
      <c r="AI73" s="186">
        <f t="shared" ref="AI73" si="641">+AH77</f>
        <v>0</v>
      </c>
      <c r="AJ73" s="186">
        <f t="shared" ref="AJ73" si="642">+AI77</f>
        <v>0</v>
      </c>
      <c r="AK73" s="186">
        <f t="shared" ref="AK73" si="643">+AJ77</f>
        <v>0</v>
      </c>
      <c r="AL73" s="186">
        <f t="shared" ref="AL73" si="644">+AK77</f>
        <v>0</v>
      </c>
      <c r="AM73" s="186">
        <f t="shared" ref="AM73" si="645">+AL77</f>
        <v>0</v>
      </c>
      <c r="AN73" s="186">
        <f t="shared" ref="AN73" si="646">+AM77</f>
        <v>0</v>
      </c>
      <c r="AO73" s="186">
        <f t="shared" ref="AO73" si="647">+AN77</f>
        <v>0</v>
      </c>
      <c r="AP73" s="186">
        <f t="shared" ref="AP73" si="648">+AO77</f>
        <v>0</v>
      </c>
      <c r="AQ73" s="186">
        <f t="shared" ref="AQ73" si="649">+AP77</f>
        <v>0</v>
      </c>
      <c r="AR73" s="186">
        <f t="shared" ref="AR73" si="650">+AQ77</f>
        <v>0</v>
      </c>
      <c r="AS73" s="186">
        <f t="shared" ref="AS73" si="651">+AR77</f>
        <v>0</v>
      </c>
      <c r="AT73" s="186">
        <f t="shared" ref="AT73" si="652">+AS77</f>
        <v>0</v>
      </c>
      <c r="AU73" s="186">
        <f t="shared" ref="AU73" si="653">+AT77</f>
        <v>0</v>
      </c>
      <c r="AV73" s="186">
        <f t="shared" ref="AV73" si="654">+AU77</f>
        <v>0</v>
      </c>
      <c r="AW73" s="186">
        <f t="shared" ref="AW73" si="655">+AV77</f>
        <v>0</v>
      </c>
      <c r="AX73" s="186">
        <f t="shared" ref="AX73" si="656">+AW77</f>
        <v>0</v>
      </c>
    </row>
    <row r="74" spans="1:50">
      <c r="A74" s="191" t="s">
        <v>339</v>
      </c>
      <c r="B74" s="185"/>
      <c r="C74" s="185"/>
      <c r="D74" s="185"/>
      <c r="E74" s="185"/>
      <c r="F74" s="185"/>
      <c r="G74" s="185"/>
      <c r="H74" s="185"/>
      <c r="I74" s="185"/>
      <c r="J74" s="185"/>
      <c r="K74" s="185"/>
      <c r="L74" s="185"/>
      <c r="M74" s="186">
        <v>0</v>
      </c>
      <c r="N74" s="186">
        <f>+IF((N17-$M$17)&gt;$M$16,0,-PMT($M$15,$M$16,$N$73))</f>
        <v>0</v>
      </c>
      <c r="O74" s="186">
        <f t="shared" ref="O74:S74" si="657">+IF((O17-$M$17)&gt;$M$16,0,-PMT($M$15,$M$16,$N$73))</f>
        <v>0</v>
      </c>
      <c r="P74" s="186">
        <f t="shared" si="657"/>
        <v>0</v>
      </c>
      <c r="Q74" s="186">
        <f t="shared" si="657"/>
        <v>0</v>
      </c>
      <c r="R74" s="186">
        <f t="shared" si="657"/>
        <v>0</v>
      </c>
      <c r="S74" s="186">
        <f t="shared" si="657"/>
        <v>0</v>
      </c>
      <c r="T74" s="186">
        <f t="shared" ref="T74:AX74" si="658">+IF((T17-$M$17)&gt;$M$16,0,-PMT($M$15,$M$16,$N$73))</f>
        <v>0</v>
      </c>
      <c r="U74" s="186">
        <f t="shared" si="658"/>
        <v>0</v>
      </c>
      <c r="V74" s="186">
        <f t="shared" si="658"/>
        <v>0</v>
      </c>
      <c r="W74" s="186">
        <f t="shared" si="658"/>
        <v>0</v>
      </c>
      <c r="X74" s="186">
        <f t="shared" si="658"/>
        <v>0</v>
      </c>
      <c r="Y74" s="186">
        <f t="shared" si="658"/>
        <v>0</v>
      </c>
      <c r="Z74" s="186">
        <f t="shared" si="658"/>
        <v>0</v>
      </c>
      <c r="AA74" s="186">
        <f t="shared" si="658"/>
        <v>0</v>
      </c>
      <c r="AB74" s="186">
        <f t="shared" si="658"/>
        <v>0</v>
      </c>
      <c r="AC74" s="186">
        <f t="shared" si="658"/>
        <v>0</v>
      </c>
      <c r="AD74" s="186">
        <f t="shared" si="658"/>
        <v>0</v>
      </c>
      <c r="AE74" s="186">
        <f t="shared" si="658"/>
        <v>0</v>
      </c>
      <c r="AF74" s="186">
        <f t="shared" si="658"/>
        <v>0</v>
      </c>
      <c r="AG74" s="186">
        <f t="shared" si="658"/>
        <v>0</v>
      </c>
      <c r="AH74" s="186">
        <f t="shared" si="658"/>
        <v>0</v>
      </c>
      <c r="AI74" s="186">
        <f t="shared" si="658"/>
        <v>0</v>
      </c>
      <c r="AJ74" s="186">
        <f t="shared" si="658"/>
        <v>0</v>
      </c>
      <c r="AK74" s="186">
        <f t="shared" si="658"/>
        <v>0</v>
      </c>
      <c r="AL74" s="186">
        <f t="shared" si="658"/>
        <v>0</v>
      </c>
      <c r="AM74" s="186">
        <f t="shared" si="658"/>
        <v>0</v>
      </c>
      <c r="AN74" s="186">
        <f t="shared" si="658"/>
        <v>0</v>
      </c>
      <c r="AO74" s="186">
        <f t="shared" si="658"/>
        <v>0</v>
      </c>
      <c r="AP74" s="186">
        <f t="shared" si="658"/>
        <v>0</v>
      </c>
      <c r="AQ74" s="186">
        <f t="shared" si="658"/>
        <v>0</v>
      </c>
      <c r="AR74" s="186">
        <f t="shared" si="658"/>
        <v>0</v>
      </c>
      <c r="AS74" s="186">
        <f t="shared" si="658"/>
        <v>0</v>
      </c>
      <c r="AT74" s="186">
        <f t="shared" si="658"/>
        <v>0</v>
      </c>
      <c r="AU74" s="186">
        <f t="shared" si="658"/>
        <v>0</v>
      </c>
      <c r="AV74" s="186">
        <f t="shared" si="658"/>
        <v>0</v>
      </c>
      <c r="AW74" s="186">
        <f t="shared" si="658"/>
        <v>0</v>
      </c>
      <c r="AX74" s="186">
        <f t="shared" si="658"/>
        <v>0</v>
      </c>
    </row>
    <row r="75" spans="1:50">
      <c r="A75" s="12" t="s">
        <v>122</v>
      </c>
      <c r="B75" s="185"/>
      <c r="C75" s="185"/>
      <c r="D75" s="185"/>
      <c r="E75" s="185"/>
      <c r="F75" s="185"/>
      <c r="G75" s="185"/>
      <c r="H75" s="185"/>
      <c r="I75" s="185"/>
      <c r="J75" s="185"/>
      <c r="K75" s="185"/>
      <c r="L75" s="185"/>
      <c r="M75" s="186">
        <v>0</v>
      </c>
      <c r="N75" s="186">
        <f>+N73*$H$15</f>
        <v>0</v>
      </c>
      <c r="O75" s="186">
        <f t="shared" ref="O75:S75" si="659">+O73*$H$15</f>
        <v>0</v>
      </c>
      <c r="P75" s="186">
        <f t="shared" si="659"/>
        <v>0</v>
      </c>
      <c r="Q75" s="186">
        <f t="shared" si="659"/>
        <v>0</v>
      </c>
      <c r="R75" s="186">
        <f t="shared" si="659"/>
        <v>0</v>
      </c>
      <c r="S75" s="186">
        <f t="shared" si="659"/>
        <v>0</v>
      </c>
      <c r="T75" s="186">
        <f t="shared" ref="T75:AX75" si="660">+T73*$H$15</f>
        <v>0</v>
      </c>
      <c r="U75" s="186">
        <f t="shared" si="660"/>
        <v>0</v>
      </c>
      <c r="V75" s="186">
        <f t="shared" si="660"/>
        <v>0</v>
      </c>
      <c r="W75" s="186">
        <f t="shared" si="660"/>
        <v>0</v>
      </c>
      <c r="X75" s="186">
        <f t="shared" si="660"/>
        <v>0</v>
      </c>
      <c r="Y75" s="186">
        <f t="shared" si="660"/>
        <v>0</v>
      </c>
      <c r="Z75" s="186">
        <f t="shared" si="660"/>
        <v>0</v>
      </c>
      <c r="AA75" s="186">
        <f t="shared" si="660"/>
        <v>0</v>
      </c>
      <c r="AB75" s="186">
        <f t="shared" si="660"/>
        <v>0</v>
      </c>
      <c r="AC75" s="186">
        <f t="shared" si="660"/>
        <v>0</v>
      </c>
      <c r="AD75" s="186">
        <f t="shared" si="660"/>
        <v>0</v>
      </c>
      <c r="AE75" s="186">
        <f t="shared" si="660"/>
        <v>0</v>
      </c>
      <c r="AF75" s="186">
        <f t="shared" si="660"/>
        <v>0</v>
      </c>
      <c r="AG75" s="186">
        <f t="shared" si="660"/>
        <v>0</v>
      </c>
      <c r="AH75" s="186">
        <f t="shared" si="660"/>
        <v>0</v>
      </c>
      <c r="AI75" s="186">
        <f t="shared" si="660"/>
        <v>0</v>
      </c>
      <c r="AJ75" s="186">
        <f t="shared" si="660"/>
        <v>0</v>
      </c>
      <c r="AK75" s="186">
        <f t="shared" si="660"/>
        <v>0</v>
      </c>
      <c r="AL75" s="186">
        <f t="shared" si="660"/>
        <v>0</v>
      </c>
      <c r="AM75" s="186">
        <f t="shared" si="660"/>
        <v>0</v>
      </c>
      <c r="AN75" s="186">
        <f t="shared" si="660"/>
        <v>0</v>
      </c>
      <c r="AO75" s="186">
        <f t="shared" si="660"/>
        <v>0</v>
      </c>
      <c r="AP75" s="186">
        <f t="shared" si="660"/>
        <v>0</v>
      </c>
      <c r="AQ75" s="186">
        <f t="shared" si="660"/>
        <v>0</v>
      </c>
      <c r="AR75" s="186">
        <f t="shared" si="660"/>
        <v>0</v>
      </c>
      <c r="AS75" s="186">
        <f t="shared" si="660"/>
        <v>0</v>
      </c>
      <c r="AT75" s="186">
        <f t="shared" si="660"/>
        <v>0</v>
      </c>
      <c r="AU75" s="186">
        <f t="shared" si="660"/>
        <v>0</v>
      </c>
      <c r="AV75" s="186">
        <f t="shared" si="660"/>
        <v>0</v>
      </c>
      <c r="AW75" s="186">
        <f t="shared" si="660"/>
        <v>0</v>
      </c>
      <c r="AX75" s="186">
        <f t="shared" si="660"/>
        <v>0</v>
      </c>
    </row>
    <row r="76" spans="1:50">
      <c r="A76" s="12" t="s">
        <v>123</v>
      </c>
      <c r="B76" s="185"/>
      <c r="C76" s="185"/>
      <c r="D76" s="185"/>
      <c r="E76" s="185"/>
      <c r="F76" s="185"/>
      <c r="G76" s="185"/>
      <c r="H76" s="185"/>
      <c r="I76" s="185"/>
      <c r="J76" s="185"/>
      <c r="K76" s="185"/>
      <c r="L76" s="185"/>
      <c r="M76" s="186">
        <f t="shared" ref="M76:N76" si="661">+M74-M75</f>
        <v>0</v>
      </c>
      <c r="N76" s="186">
        <f t="shared" si="661"/>
        <v>0</v>
      </c>
      <c r="O76" s="186">
        <f t="shared" ref="O76:S76" si="662">+O74-O75</f>
        <v>0</v>
      </c>
      <c r="P76" s="186">
        <f t="shared" si="662"/>
        <v>0</v>
      </c>
      <c r="Q76" s="186">
        <f t="shared" si="662"/>
        <v>0</v>
      </c>
      <c r="R76" s="186">
        <f t="shared" si="662"/>
        <v>0</v>
      </c>
      <c r="S76" s="186">
        <f t="shared" si="662"/>
        <v>0</v>
      </c>
      <c r="T76" s="186">
        <f t="shared" ref="T76:AX76" si="663">+T74-T75</f>
        <v>0</v>
      </c>
      <c r="U76" s="186">
        <f t="shared" si="663"/>
        <v>0</v>
      </c>
      <c r="V76" s="186">
        <f t="shared" si="663"/>
        <v>0</v>
      </c>
      <c r="W76" s="186">
        <f t="shared" si="663"/>
        <v>0</v>
      </c>
      <c r="X76" s="186">
        <f t="shared" si="663"/>
        <v>0</v>
      </c>
      <c r="Y76" s="186">
        <f t="shared" si="663"/>
        <v>0</v>
      </c>
      <c r="Z76" s="186">
        <f t="shared" si="663"/>
        <v>0</v>
      </c>
      <c r="AA76" s="186">
        <f t="shared" si="663"/>
        <v>0</v>
      </c>
      <c r="AB76" s="186">
        <f t="shared" si="663"/>
        <v>0</v>
      </c>
      <c r="AC76" s="186">
        <f t="shared" si="663"/>
        <v>0</v>
      </c>
      <c r="AD76" s="186">
        <f t="shared" si="663"/>
        <v>0</v>
      </c>
      <c r="AE76" s="186">
        <f t="shared" si="663"/>
        <v>0</v>
      </c>
      <c r="AF76" s="186">
        <f t="shared" si="663"/>
        <v>0</v>
      </c>
      <c r="AG76" s="186">
        <f t="shared" si="663"/>
        <v>0</v>
      </c>
      <c r="AH76" s="186">
        <f t="shared" si="663"/>
        <v>0</v>
      </c>
      <c r="AI76" s="186">
        <f t="shared" si="663"/>
        <v>0</v>
      </c>
      <c r="AJ76" s="186">
        <f t="shared" si="663"/>
        <v>0</v>
      </c>
      <c r="AK76" s="186">
        <f t="shared" si="663"/>
        <v>0</v>
      </c>
      <c r="AL76" s="186">
        <f t="shared" si="663"/>
        <v>0</v>
      </c>
      <c r="AM76" s="186">
        <f t="shared" si="663"/>
        <v>0</v>
      </c>
      <c r="AN76" s="186">
        <f t="shared" si="663"/>
        <v>0</v>
      </c>
      <c r="AO76" s="186">
        <f t="shared" si="663"/>
        <v>0</v>
      </c>
      <c r="AP76" s="186">
        <f t="shared" si="663"/>
        <v>0</v>
      </c>
      <c r="AQ76" s="186">
        <f t="shared" si="663"/>
        <v>0</v>
      </c>
      <c r="AR76" s="186">
        <f t="shared" si="663"/>
        <v>0</v>
      </c>
      <c r="AS76" s="186">
        <f t="shared" si="663"/>
        <v>0</v>
      </c>
      <c r="AT76" s="186">
        <f t="shared" si="663"/>
        <v>0</v>
      </c>
      <c r="AU76" s="186">
        <f t="shared" si="663"/>
        <v>0</v>
      </c>
      <c r="AV76" s="186">
        <f t="shared" si="663"/>
        <v>0</v>
      </c>
      <c r="AW76" s="186">
        <f t="shared" si="663"/>
        <v>0</v>
      </c>
      <c r="AX76" s="186">
        <f t="shared" si="663"/>
        <v>0</v>
      </c>
    </row>
    <row r="77" spans="1:50">
      <c r="A77" s="46" t="s">
        <v>180</v>
      </c>
      <c r="B77" s="185"/>
      <c r="C77" s="185"/>
      <c r="D77" s="185"/>
      <c r="E77" s="185"/>
      <c r="F77" s="185"/>
      <c r="G77" s="185"/>
      <c r="H77" s="185"/>
      <c r="I77" s="185"/>
      <c r="J77" s="185"/>
      <c r="K77" s="185"/>
      <c r="L77" s="185"/>
      <c r="M77" s="186">
        <f t="shared" ref="M77:N77" si="664">+M73-M76</f>
        <v>0</v>
      </c>
      <c r="N77" s="186">
        <f t="shared" si="664"/>
        <v>0</v>
      </c>
      <c r="O77" s="186">
        <f t="shared" ref="O77:S77" si="665">+O73-O76</f>
        <v>0</v>
      </c>
      <c r="P77" s="186">
        <f t="shared" si="665"/>
        <v>0</v>
      </c>
      <c r="Q77" s="186">
        <f t="shared" si="665"/>
        <v>0</v>
      </c>
      <c r="R77" s="186">
        <f t="shared" si="665"/>
        <v>0</v>
      </c>
      <c r="S77" s="186">
        <f t="shared" si="665"/>
        <v>0</v>
      </c>
      <c r="T77" s="186">
        <f t="shared" ref="T77:AX77" si="666">+T73-T76</f>
        <v>0</v>
      </c>
      <c r="U77" s="186">
        <f t="shared" si="666"/>
        <v>0</v>
      </c>
      <c r="V77" s="186">
        <f t="shared" si="666"/>
        <v>0</v>
      </c>
      <c r="W77" s="186">
        <f t="shared" si="666"/>
        <v>0</v>
      </c>
      <c r="X77" s="186">
        <f t="shared" si="666"/>
        <v>0</v>
      </c>
      <c r="Y77" s="186">
        <f t="shared" si="666"/>
        <v>0</v>
      </c>
      <c r="Z77" s="186">
        <f t="shared" si="666"/>
        <v>0</v>
      </c>
      <c r="AA77" s="186">
        <f t="shared" si="666"/>
        <v>0</v>
      </c>
      <c r="AB77" s="186">
        <f t="shared" si="666"/>
        <v>0</v>
      </c>
      <c r="AC77" s="186">
        <f t="shared" si="666"/>
        <v>0</v>
      </c>
      <c r="AD77" s="186">
        <f t="shared" si="666"/>
        <v>0</v>
      </c>
      <c r="AE77" s="186">
        <f t="shared" si="666"/>
        <v>0</v>
      </c>
      <c r="AF77" s="186">
        <f t="shared" si="666"/>
        <v>0</v>
      </c>
      <c r="AG77" s="186">
        <f t="shared" si="666"/>
        <v>0</v>
      </c>
      <c r="AH77" s="186">
        <f t="shared" si="666"/>
        <v>0</v>
      </c>
      <c r="AI77" s="186">
        <f t="shared" si="666"/>
        <v>0</v>
      </c>
      <c r="AJ77" s="186">
        <f t="shared" si="666"/>
        <v>0</v>
      </c>
      <c r="AK77" s="186">
        <f t="shared" si="666"/>
        <v>0</v>
      </c>
      <c r="AL77" s="186">
        <f t="shared" si="666"/>
        <v>0</v>
      </c>
      <c r="AM77" s="186">
        <f t="shared" si="666"/>
        <v>0</v>
      </c>
      <c r="AN77" s="186">
        <f t="shared" si="666"/>
        <v>0</v>
      </c>
      <c r="AO77" s="186">
        <f t="shared" si="666"/>
        <v>0</v>
      </c>
      <c r="AP77" s="186">
        <f t="shared" si="666"/>
        <v>0</v>
      </c>
      <c r="AQ77" s="186">
        <f t="shared" si="666"/>
        <v>0</v>
      </c>
      <c r="AR77" s="186">
        <f t="shared" si="666"/>
        <v>0</v>
      </c>
      <c r="AS77" s="186">
        <f t="shared" si="666"/>
        <v>0</v>
      </c>
      <c r="AT77" s="186">
        <f t="shared" si="666"/>
        <v>0</v>
      </c>
      <c r="AU77" s="186">
        <f t="shared" si="666"/>
        <v>0</v>
      </c>
      <c r="AV77" s="186">
        <f t="shared" si="666"/>
        <v>0</v>
      </c>
      <c r="AW77" s="186">
        <f t="shared" si="666"/>
        <v>0</v>
      </c>
      <c r="AX77" s="186">
        <f t="shared" si="666"/>
        <v>0</v>
      </c>
    </row>
    <row r="78" spans="1:50">
      <c r="A78" s="192" t="s">
        <v>179</v>
      </c>
      <c r="B78" s="185"/>
      <c r="C78" s="185"/>
      <c r="D78" s="185"/>
      <c r="E78" s="185"/>
      <c r="F78" s="185"/>
      <c r="G78" s="185"/>
      <c r="H78" s="185"/>
      <c r="I78" s="185"/>
      <c r="J78" s="185"/>
      <c r="K78" s="185"/>
      <c r="L78" s="185"/>
      <c r="M78" s="185"/>
      <c r="N78" s="186">
        <f>+'Flujo de Caja'!N22</f>
        <v>0</v>
      </c>
      <c r="O78" s="186">
        <f t="shared" ref="O78" si="667">+N82</f>
        <v>0</v>
      </c>
      <c r="P78" s="186">
        <f t="shared" ref="P78" si="668">+O82</f>
        <v>0</v>
      </c>
      <c r="Q78" s="186">
        <f t="shared" ref="Q78" si="669">+P82</f>
        <v>0</v>
      </c>
      <c r="R78" s="186">
        <f t="shared" ref="R78" si="670">+Q82</f>
        <v>0</v>
      </c>
      <c r="S78" s="186">
        <f t="shared" ref="S78" si="671">+R82</f>
        <v>0</v>
      </c>
      <c r="T78" s="186">
        <f t="shared" ref="T78" si="672">+S82</f>
        <v>0</v>
      </c>
      <c r="U78" s="186">
        <f t="shared" ref="U78" si="673">+T82</f>
        <v>0</v>
      </c>
      <c r="V78" s="186">
        <f t="shared" ref="V78" si="674">+U82</f>
        <v>0</v>
      </c>
      <c r="W78" s="186">
        <f t="shared" ref="W78" si="675">+V82</f>
        <v>0</v>
      </c>
      <c r="X78" s="186">
        <f t="shared" ref="X78" si="676">+W82</f>
        <v>0</v>
      </c>
      <c r="Y78" s="186">
        <f t="shared" ref="Y78" si="677">+X82</f>
        <v>0</v>
      </c>
      <c r="Z78" s="186">
        <f t="shared" ref="Z78" si="678">+Y82</f>
        <v>0</v>
      </c>
      <c r="AA78" s="186">
        <f t="shared" ref="AA78" si="679">+Z82</f>
        <v>0</v>
      </c>
      <c r="AB78" s="186">
        <f t="shared" ref="AB78" si="680">+AA82</f>
        <v>0</v>
      </c>
      <c r="AC78" s="186">
        <f t="shared" ref="AC78" si="681">+AB82</f>
        <v>0</v>
      </c>
      <c r="AD78" s="186">
        <f t="shared" ref="AD78" si="682">+AC82</f>
        <v>0</v>
      </c>
      <c r="AE78" s="186">
        <f t="shared" ref="AE78" si="683">+AD82</f>
        <v>0</v>
      </c>
      <c r="AF78" s="186">
        <f t="shared" ref="AF78" si="684">+AE82</f>
        <v>0</v>
      </c>
      <c r="AG78" s="186">
        <f t="shared" ref="AG78" si="685">+AF82</f>
        <v>0</v>
      </c>
      <c r="AH78" s="186">
        <f t="shared" ref="AH78" si="686">+AG82</f>
        <v>0</v>
      </c>
      <c r="AI78" s="186">
        <f t="shared" ref="AI78" si="687">+AH82</f>
        <v>0</v>
      </c>
      <c r="AJ78" s="186">
        <f t="shared" ref="AJ78" si="688">+AI82</f>
        <v>0</v>
      </c>
      <c r="AK78" s="186">
        <f t="shared" ref="AK78" si="689">+AJ82</f>
        <v>0</v>
      </c>
      <c r="AL78" s="186">
        <f t="shared" ref="AL78" si="690">+AK82</f>
        <v>0</v>
      </c>
      <c r="AM78" s="186">
        <f t="shared" ref="AM78" si="691">+AL82</f>
        <v>0</v>
      </c>
      <c r="AN78" s="186">
        <f t="shared" ref="AN78" si="692">+AM82</f>
        <v>0</v>
      </c>
      <c r="AO78" s="186">
        <f t="shared" ref="AO78" si="693">+AN82</f>
        <v>0</v>
      </c>
      <c r="AP78" s="186">
        <f t="shared" ref="AP78" si="694">+AO82</f>
        <v>0</v>
      </c>
      <c r="AQ78" s="186">
        <f t="shared" ref="AQ78" si="695">+AP82</f>
        <v>0</v>
      </c>
      <c r="AR78" s="186">
        <f t="shared" ref="AR78" si="696">+AQ82</f>
        <v>0</v>
      </c>
      <c r="AS78" s="186">
        <f t="shared" ref="AS78" si="697">+AR82</f>
        <v>0</v>
      </c>
      <c r="AT78" s="186">
        <f t="shared" ref="AT78" si="698">+AS82</f>
        <v>0</v>
      </c>
      <c r="AU78" s="186">
        <f t="shared" ref="AU78" si="699">+AT82</f>
        <v>0</v>
      </c>
      <c r="AV78" s="186">
        <f t="shared" ref="AV78" si="700">+AU82</f>
        <v>0</v>
      </c>
      <c r="AW78" s="186">
        <f t="shared" ref="AW78" si="701">+AV82</f>
        <v>0</v>
      </c>
      <c r="AX78" s="186">
        <f t="shared" ref="AX78" si="702">+AW82</f>
        <v>0</v>
      </c>
    </row>
    <row r="79" spans="1:50">
      <c r="A79" s="191" t="s">
        <v>339</v>
      </c>
      <c r="B79" s="185"/>
      <c r="C79" s="185"/>
      <c r="D79" s="185"/>
      <c r="E79" s="185"/>
      <c r="F79" s="185"/>
      <c r="G79" s="185"/>
      <c r="H79" s="185"/>
      <c r="I79" s="185"/>
      <c r="J79" s="185"/>
      <c r="K79" s="185"/>
      <c r="L79" s="185"/>
      <c r="M79" s="185"/>
      <c r="N79" s="186">
        <v>0</v>
      </c>
      <c r="O79" s="186">
        <f>+IF((O17-$N$17)&gt;$N$16,0,-PMT($N$15,$N$16,$O$78))</f>
        <v>0</v>
      </c>
      <c r="P79" s="186">
        <f t="shared" ref="P79:S79" si="703">+IF((P17-$N$17)&gt;$N$16,0,-PMT($N$15,$N$16,$O$78))</f>
        <v>0</v>
      </c>
      <c r="Q79" s="186">
        <f t="shared" si="703"/>
        <v>0</v>
      </c>
      <c r="R79" s="186">
        <f t="shared" si="703"/>
        <v>0</v>
      </c>
      <c r="S79" s="186">
        <f t="shared" si="703"/>
        <v>0</v>
      </c>
      <c r="T79" s="186">
        <f t="shared" ref="T79:AX79" si="704">+IF((T17-$N$17)&gt;$N$16,0,-PMT($N$15,$N$16,$O$78))</f>
        <v>0</v>
      </c>
      <c r="U79" s="186">
        <f t="shared" si="704"/>
        <v>0</v>
      </c>
      <c r="V79" s="186">
        <f t="shared" si="704"/>
        <v>0</v>
      </c>
      <c r="W79" s="186">
        <f t="shared" si="704"/>
        <v>0</v>
      </c>
      <c r="X79" s="186">
        <f t="shared" si="704"/>
        <v>0</v>
      </c>
      <c r="Y79" s="186">
        <f t="shared" si="704"/>
        <v>0</v>
      </c>
      <c r="Z79" s="186">
        <f t="shared" si="704"/>
        <v>0</v>
      </c>
      <c r="AA79" s="186">
        <f t="shared" si="704"/>
        <v>0</v>
      </c>
      <c r="AB79" s="186">
        <f t="shared" si="704"/>
        <v>0</v>
      </c>
      <c r="AC79" s="186">
        <f t="shared" si="704"/>
        <v>0</v>
      </c>
      <c r="AD79" s="186">
        <f t="shared" si="704"/>
        <v>0</v>
      </c>
      <c r="AE79" s="186">
        <f t="shared" si="704"/>
        <v>0</v>
      </c>
      <c r="AF79" s="186">
        <f t="shared" si="704"/>
        <v>0</v>
      </c>
      <c r="AG79" s="186">
        <f t="shared" si="704"/>
        <v>0</v>
      </c>
      <c r="AH79" s="186">
        <f t="shared" si="704"/>
        <v>0</v>
      </c>
      <c r="AI79" s="186">
        <f t="shared" si="704"/>
        <v>0</v>
      </c>
      <c r="AJ79" s="186">
        <f t="shared" si="704"/>
        <v>0</v>
      </c>
      <c r="AK79" s="186">
        <f t="shared" si="704"/>
        <v>0</v>
      </c>
      <c r="AL79" s="186">
        <f t="shared" si="704"/>
        <v>0</v>
      </c>
      <c r="AM79" s="186">
        <f t="shared" si="704"/>
        <v>0</v>
      </c>
      <c r="AN79" s="186">
        <f t="shared" si="704"/>
        <v>0</v>
      </c>
      <c r="AO79" s="186">
        <f t="shared" si="704"/>
        <v>0</v>
      </c>
      <c r="AP79" s="186">
        <f t="shared" si="704"/>
        <v>0</v>
      </c>
      <c r="AQ79" s="186">
        <f t="shared" si="704"/>
        <v>0</v>
      </c>
      <c r="AR79" s="186">
        <f t="shared" si="704"/>
        <v>0</v>
      </c>
      <c r="AS79" s="186">
        <f t="shared" si="704"/>
        <v>0</v>
      </c>
      <c r="AT79" s="186">
        <f t="shared" si="704"/>
        <v>0</v>
      </c>
      <c r="AU79" s="186">
        <f t="shared" si="704"/>
        <v>0</v>
      </c>
      <c r="AV79" s="186">
        <f t="shared" si="704"/>
        <v>0</v>
      </c>
      <c r="AW79" s="186">
        <f t="shared" si="704"/>
        <v>0</v>
      </c>
      <c r="AX79" s="186">
        <f t="shared" si="704"/>
        <v>0</v>
      </c>
    </row>
    <row r="80" spans="1:50">
      <c r="A80" s="12" t="s">
        <v>122</v>
      </c>
      <c r="B80" s="185"/>
      <c r="C80" s="185"/>
      <c r="D80" s="185"/>
      <c r="E80" s="185"/>
      <c r="F80" s="185"/>
      <c r="G80" s="185"/>
      <c r="H80" s="185"/>
      <c r="I80" s="185"/>
      <c r="J80" s="185"/>
      <c r="K80" s="185"/>
      <c r="L80" s="185"/>
      <c r="M80" s="185"/>
      <c r="N80" s="186">
        <v>0</v>
      </c>
      <c r="O80" s="186">
        <f>+O78*$H$15</f>
        <v>0</v>
      </c>
      <c r="P80" s="186">
        <f t="shared" ref="P80:S80" si="705">+P78*$H$15</f>
        <v>0</v>
      </c>
      <c r="Q80" s="186">
        <f t="shared" si="705"/>
        <v>0</v>
      </c>
      <c r="R80" s="186">
        <f t="shared" si="705"/>
        <v>0</v>
      </c>
      <c r="S80" s="186">
        <f t="shared" si="705"/>
        <v>0</v>
      </c>
      <c r="T80" s="186">
        <f t="shared" ref="T80:AX80" si="706">+T78*$H$15</f>
        <v>0</v>
      </c>
      <c r="U80" s="186">
        <f t="shared" si="706"/>
        <v>0</v>
      </c>
      <c r="V80" s="186">
        <f t="shared" si="706"/>
        <v>0</v>
      </c>
      <c r="W80" s="186">
        <f t="shared" si="706"/>
        <v>0</v>
      </c>
      <c r="X80" s="186">
        <f t="shared" si="706"/>
        <v>0</v>
      </c>
      <c r="Y80" s="186">
        <f t="shared" si="706"/>
        <v>0</v>
      </c>
      <c r="Z80" s="186">
        <f t="shared" si="706"/>
        <v>0</v>
      </c>
      <c r="AA80" s="186">
        <f t="shared" si="706"/>
        <v>0</v>
      </c>
      <c r="AB80" s="186">
        <f t="shared" si="706"/>
        <v>0</v>
      </c>
      <c r="AC80" s="186">
        <f t="shared" si="706"/>
        <v>0</v>
      </c>
      <c r="AD80" s="186">
        <f t="shared" si="706"/>
        <v>0</v>
      </c>
      <c r="AE80" s="186">
        <f t="shared" si="706"/>
        <v>0</v>
      </c>
      <c r="AF80" s="186">
        <f t="shared" si="706"/>
        <v>0</v>
      </c>
      <c r="AG80" s="186">
        <f t="shared" si="706"/>
        <v>0</v>
      </c>
      <c r="AH80" s="186">
        <f t="shared" si="706"/>
        <v>0</v>
      </c>
      <c r="AI80" s="186">
        <f t="shared" si="706"/>
        <v>0</v>
      </c>
      <c r="AJ80" s="186">
        <f t="shared" si="706"/>
        <v>0</v>
      </c>
      <c r="AK80" s="186">
        <f t="shared" si="706"/>
        <v>0</v>
      </c>
      <c r="AL80" s="186">
        <f t="shared" si="706"/>
        <v>0</v>
      </c>
      <c r="AM80" s="186">
        <f t="shared" si="706"/>
        <v>0</v>
      </c>
      <c r="AN80" s="186">
        <f t="shared" si="706"/>
        <v>0</v>
      </c>
      <c r="AO80" s="186">
        <f t="shared" si="706"/>
        <v>0</v>
      </c>
      <c r="AP80" s="186">
        <f t="shared" si="706"/>
        <v>0</v>
      </c>
      <c r="AQ80" s="186">
        <f t="shared" si="706"/>
        <v>0</v>
      </c>
      <c r="AR80" s="186">
        <f t="shared" si="706"/>
        <v>0</v>
      </c>
      <c r="AS80" s="186">
        <f t="shared" si="706"/>
        <v>0</v>
      </c>
      <c r="AT80" s="186">
        <f t="shared" si="706"/>
        <v>0</v>
      </c>
      <c r="AU80" s="186">
        <f t="shared" si="706"/>
        <v>0</v>
      </c>
      <c r="AV80" s="186">
        <f t="shared" si="706"/>
        <v>0</v>
      </c>
      <c r="AW80" s="186">
        <f t="shared" si="706"/>
        <v>0</v>
      </c>
      <c r="AX80" s="186">
        <f t="shared" si="706"/>
        <v>0</v>
      </c>
    </row>
    <row r="81" spans="1:50">
      <c r="A81" s="12" t="s">
        <v>123</v>
      </c>
      <c r="B81" s="185"/>
      <c r="C81" s="185"/>
      <c r="D81" s="185"/>
      <c r="E81" s="185"/>
      <c r="F81" s="185"/>
      <c r="G81" s="185"/>
      <c r="H81" s="185"/>
      <c r="I81" s="185"/>
      <c r="J81" s="185"/>
      <c r="K81" s="185"/>
      <c r="L81" s="185"/>
      <c r="M81" s="185"/>
      <c r="N81" s="186">
        <f t="shared" ref="N81:O81" si="707">+N79-N80</f>
        <v>0</v>
      </c>
      <c r="O81" s="186">
        <f t="shared" si="707"/>
        <v>0</v>
      </c>
      <c r="P81" s="186">
        <f t="shared" ref="P81:S81" si="708">+P79-P80</f>
        <v>0</v>
      </c>
      <c r="Q81" s="186">
        <f t="shared" si="708"/>
        <v>0</v>
      </c>
      <c r="R81" s="186">
        <f t="shared" si="708"/>
        <v>0</v>
      </c>
      <c r="S81" s="186">
        <f t="shared" si="708"/>
        <v>0</v>
      </c>
      <c r="T81" s="186">
        <f t="shared" ref="T81:AX81" si="709">+T79-T80</f>
        <v>0</v>
      </c>
      <c r="U81" s="186">
        <f t="shared" si="709"/>
        <v>0</v>
      </c>
      <c r="V81" s="186">
        <f t="shared" si="709"/>
        <v>0</v>
      </c>
      <c r="W81" s="186">
        <f t="shared" si="709"/>
        <v>0</v>
      </c>
      <c r="X81" s="186">
        <f t="shared" si="709"/>
        <v>0</v>
      </c>
      <c r="Y81" s="186">
        <f t="shared" si="709"/>
        <v>0</v>
      </c>
      <c r="Z81" s="186">
        <f t="shared" si="709"/>
        <v>0</v>
      </c>
      <c r="AA81" s="186">
        <f t="shared" si="709"/>
        <v>0</v>
      </c>
      <c r="AB81" s="186">
        <f t="shared" si="709"/>
        <v>0</v>
      </c>
      <c r="AC81" s="186">
        <f t="shared" si="709"/>
        <v>0</v>
      </c>
      <c r="AD81" s="186">
        <f t="shared" si="709"/>
        <v>0</v>
      </c>
      <c r="AE81" s="186">
        <f t="shared" si="709"/>
        <v>0</v>
      </c>
      <c r="AF81" s="186">
        <f t="shared" si="709"/>
        <v>0</v>
      </c>
      <c r="AG81" s="186">
        <f t="shared" si="709"/>
        <v>0</v>
      </c>
      <c r="AH81" s="186">
        <f t="shared" si="709"/>
        <v>0</v>
      </c>
      <c r="AI81" s="186">
        <f t="shared" si="709"/>
        <v>0</v>
      </c>
      <c r="AJ81" s="186">
        <f t="shared" si="709"/>
        <v>0</v>
      </c>
      <c r="AK81" s="186">
        <f t="shared" si="709"/>
        <v>0</v>
      </c>
      <c r="AL81" s="186">
        <f t="shared" si="709"/>
        <v>0</v>
      </c>
      <c r="AM81" s="186">
        <f t="shared" si="709"/>
        <v>0</v>
      </c>
      <c r="AN81" s="186">
        <f t="shared" si="709"/>
        <v>0</v>
      </c>
      <c r="AO81" s="186">
        <f t="shared" si="709"/>
        <v>0</v>
      </c>
      <c r="AP81" s="186">
        <f t="shared" si="709"/>
        <v>0</v>
      </c>
      <c r="AQ81" s="186">
        <f t="shared" si="709"/>
        <v>0</v>
      </c>
      <c r="AR81" s="186">
        <f t="shared" si="709"/>
        <v>0</v>
      </c>
      <c r="AS81" s="186">
        <f t="shared" si="709"/>
        <v>0</v>
      </c>
      <c r="AT81" s="186">
        <f t="shared" si="709"/>
        <v>0</v>
      </c>
      <c r="AU81" s="186">
        <f t="shared" si="709"/>
        <v>0</v>
      </c>
      <c r="AV81" s="186">
        <f t="shared" si="709"/>
        <v>0</v>
      </c>
      <c r="AW81" s="186">
        <f t="shared" si="709"/>
        <v>0</v>
      </c>
      <c r="AX81" s="186">
        <f t="shared" si="709"/>
        <v>0</v>
      </c>
    </row>
    <row r="82" spans="1:50">
      <c r="A82" s="46" t="s">
        <v>180</v>
      </c>
      <c r="B82" s="185"/>
      <c r="C82" s="185"/>
      <c r="D82" s="185"/>
      <c r="E82" s="185"/>
      <c r="F82" s="185"/>
      <c r="G82" s="185"/>
      <c r="H82" s="185"/>
      <c r="I82" s="185"/>
      <c r="J82" s="185"/>
      <c r="K82" s="185"/>
      <c r="L82" s="185"/>
      <c r="M82" s="185"/>
      <c r="N82" s="186">
        <f t="shared" ref="N82:O82" si="710">+N78-N81</f>
        <v>0</v>
      </c>
      <c r="O82" s="186">
        <f t="shared" si="710"/>
        <v>0</v>
      </c>
      <c r="P82" s="186">
        <f t="shared" ref="P82:S82" si="711">+P78-P81</f>
        <v>0</v>
      </c>
      <c r="Q82" s="186">
        <f t="shared" si="711"/>
        <v>0</v>
      </c>
      <c r="R82" s="186">
        <f t="shared" si="711"/>
        <v>0</v>
      </c>
      <c r="S82" s="186">
        <f t="shared" si="711"/>
        <v>0</v>
      </c>
      <c r="T82" s="186">
        <f t="shared" ref="T82:AX82" si="712">+T78-T81</f>
        <v>0</v>
      </c>
      <c r="U82" s="186">
        <f t="shared" si="712"/>
        <v>0</v>
      </c>
      <c r="V82" s="186">
        <f t="shared" si="712"/>
        <v>0</v>
      </c>
      <c r="W82" s="186">
        <f t="shared" si="712"/>
        <v>0</v>
      </c>
      <c r="X82" s="186">
        <f t="shared" si="712"/>
        <v>0</v>
      </c>
      <c r="Y82" s="186">
        <f t="shared" si="712"/>
        <v>0</v>
      </c>
      <c r="Z82" s="186">
        <f t="shared" si="712"/>
        <v>0</v>
      </c>
      <c r="AA82" s="186">
        <f t="shared" si="712"/>
        <v>0</v>
      </c>
      <c r="AB82" s="186">
        <f t="shared" si="712"/>
        <v>0</v>
      </c>
      <c r="AC82" s="186">
        <f t="shared" si="712"/>
        <v>0</v>
      </c>
      <c r="AD82" s="186">
        <f t="shared" si="712"/>
        <v>0</v>
      </c>
      <c r="AE82" s="186">
        <f t="shared" si="712"/>
        <v>0</v>
      </c>
      <c r="AF82" s="186">
        <f t="shared" si="712"/>
        <v>0</v>
      </c>
      <c r="AG82" s="186">
        <f t="shared" si="712"/>
        <v>0</v>
      </c>
      <c r="AH82" s="186">
        <f t="shared" si="712"/>
        <v>0</v>
      </c>
      <c r="AI82" s="186">
        <f t="shared" si="712"/>
        <v>0</v>
      </c>
      <c r="AJ82" s="186">
        <f t="shared" si="712"/>
        <v>0</v>
      </c>
      <c r="AK82" s="186">
        <f t="shared" si="712"/>
        <v>0</v>
      </c>
      <c r="AL82" s="186">
        <f t="shared" si="712"/>
        <v>0</v>
      </c>
      <c r="AM82" s="186">
        <f t="shared" si="712"/>
        <v>0</v>
      </c>
      <c r="AN82" s="186">
        <f t="shared" si="712"/>
        <v>0</v>
      </c>
      <c r="AO82" s="186">
        <f t="shared" si="712"/>
        <v>0</v>
      </c>
      <c r="AP82" s="186">
        <f t="shared" si="712"/>
        <v>0</v>
      </c>
      <c r="AQ82" s="186">
        <f t="shared" si="712"/>
        <v>0</v>
      </c>
      <c r="AR82" s="186">
        <f t="shared" si="712"/>
        <v>0</v>
      </c>
      <c r="AS82" s="186">
        <f t="shared" si="712"/>
        <v>0</v>
      </c>
      <c r="AT82" s="186">
        <f t="shared" si="712"/>
        <v>0</v>
      </c>
      <c r="AU82" s="186">
        <f t="shared" si="712"/>
        <v>0</v>
      </c>
      <c r="AV82" s="186">
        <f t="shared" si="712"/>
        <v>0</v>
      </c>
      <c r="AW82" s="186">
        <f t="shared" si="712"/>
        <v>0</v>
      </c>
      <c r="AX82" s="186">
        <f t="shared" si="712"/>
        <v>0</v>
      </c>
    </row>
    <row r="83" spans="1:50">
      <c r="A83" s="192" t="s">
        <v>179</v>
      </c>
      <c r="B83" s="185"/>
      <c r="C83" s="185"/>
      <c r="D83" s="185"/>
      <c r="E83" s="185"/>
      <c r="F83" s="185"/>
      <c r="G83" s="185"/>
      <c r="H83" s="185"/>
      <c r="I83" s="185"/>
      <c r="J83" s="185"/>
      <c r="K83" s="185"/>
      <c r="L83" s="185"/>
      <c r="M83" s="185"/>
      <c r="N83" s="185"/>
      <c r="O83" s="186">
        <f>+'Flujo de Caja'!P22</f>
        <v>0</v>
      </c>
      <c r="P83" s="186">
        <f t="shared" ref="P83" si="713">+O87</f>
        <v>0</v>
      </c>
      <c r="Q83" s="186">
        <f t="shared" ref="Q83" si="714">+P87</f>
        <v>0</v>
      </c>
      <c r="R83" s="186">
        <f t="shared" ref="R83" si="715">+Q87</f>
        <v>0</v>
      </c>
      <c r="S83" s="186">
        <f t="shared" ref="S83" si="716">+R87</f>
        <v>0</v>
      </c>
      <c r="T83" s="186">
        <f t="shared" ref="T83" si="717">+S87</f>
        <v>0</v>
      </c>
      <c r="U83" s="186">
        <f t="shared" ref="U83" si="718">+T87</f>
        <v>0</v>
      </c>
      <c r="V83" s="186">
        <f t="shared" ref="V83" si="719">+U87</f>
        <v>0</v>
      </c>
      <c r="W83" s="186">
        <f t="shared" ref="W83" si="720">+V87</f>
        <v>0</v>
      </c>
      <c r="X83" s="186">
        <f t="shared" ref="X83" si="721">+W87</f>
        <v>0</v>
      </c>
      <c r="Y83" s="186">
        <f t="shared" ref="Y83" si="722">+X87</f>
        <v>0</v>
      </c>
      <c r="Z83" s="186">
        <f t="shared" ref="Z83" si="723">+Y87</f>
        <v>0</v>
      </c>
      <c r="AA83" s="186">
        <f t="shared" ref="AA83" si="724">+Z87</f>
        <v>0</v>
      </c>
      <c r="AB83" s="186">
        <f t="shared" ref="AB83" si="725">+AA87</f>
        <v>0</v>
      </c>
      <c r="AC83" s="186">
        <f t="shared" ref="AC83" si="726">+AB87</f>
        <v>0</v>
      </c>
      <c r="AD83" s="186">
        <f t="shared" ref="AD83" si="727">+AC87</f>
        <v>0</v>
      </c>
      <c r="AE83" s="186">
        <f t="shared" ref="AE83" si="728">+AD87</f>
        <v>0</v>
      </c>
      <c r="AF83" s="186">
        <f t="shared" ref="AF83" si="729">+AE87</f>
        <v>0</v>
      </c>
      <c r="AG83" s="186">
        <f t="shared" ref="AG83" si="730">+AF87</f>
        <v>0</v>
      </c>
      <c r="AH83" s="186">
        <f t="shared" ref="AH83" si="731">+AG87</f>
        <v>0</v>
      </c>
      <c r="AI83" s="186">
        <f t="shared" ref="AI83" si="732">+AH87</f>
        <v>0</v>
      </c>
      <c r="AJ83" s="186">
        <f t="shared" ref="AJ83" si="733">+AI87</f>
        <v>0</v>
      </c>
      <c r="AK83" s="186">
        <f t="shared" ref="AK83" si="734">+AJ87</f>
        <v>0</v>
      </c>
      <c r="AL83" s="186">
        <f t="shared" ref="AL83" si="735">+AK87</f>
        <v>0</v>
      </c>
      <c r="AM83" s="186">
        <f t="shared" ref="AM83" si="736">+AL87</f>
        <v>0</v>
      </c>
      <c r="AN83" s="186">
        <f t="shared" ref="AN83" si="737">+AM87</f>
        <v>0</v>
      </c>
      <c r="AO83" s="186">
        <f t="shared" ref="AO83" si="738">+AN87</f>
        <v>0</v>
      </c>
      <c r="AP83" s="186">
        <f t="shared" ref="AP83" si="739">+AO87</f>
        <v>0</v>
      </c>
      <c r="AQ83" s="186">
        <f t="shared" ref="AQ83" si="740">+AP87</f>
        <v>0</v>
      </c>
      <c r="AR83" s="186">
        <f t="shared" ref="AR83" si="741">+AQ87</f>
        <v>0</v>
      </c>
      <c r="AS83" s="186">
        <f t="shared" ref="AS83" si="742">+AR87</f>
        <v>0</v>
      </c>
      <c r="AT83" s="186">
        <f t="shared" ref="AT83" si="743">+AS87</f>
        <v>0</v>
      </c>
      <c r="AU83" s="186">
        <f t="shared" ref="AU83" si="744">+AT87</f>
        <v>0</v>
      </c>
      <c r="AV83" s="186">
        <f t="shared" ref="AV83" si="745">+AU87</f>
        <v>0</v>
      </c>
      <c r="AW83" s="186">
        <f t="shared" ref="AW83" si="746">+AV87</f>
        <v>0</v>
      </c>
      <c r="AX83" s="186">
        <f t="shared" ref="AX83" si="747">+AW87</f>
        <v>0</v>
      </c>
    </row>
    <row r="84" spans="1:50">
      <c r="A84" s="191" t="s">
        <v>339</v>
      </c>
      <c r="B84" s="185"/>
      <c r="C84" s="185"/>
      <c r="D84" s="185"/>
      <c r="E84" s="185"/>
      <c r="F84" s="185"/>
      <c r="G84" s="185"/>
      <c r="H84" s="185"/>
      <c r="I84" s="185"/>
      <c r="J84" s="185"/>
      <c r="K84" s="185"/>
      <c r="L84" s="185"/>
      <c r="M84" s="185"/>
      <c r="N84" s="185"/>
      <c r="O84" s="186">
        <v>0</v>
      </c>
      <c r="P84" s="186">
        <f>+IF((P17-$O$17)&gt;$O$16,0,-PMT($O$15,$O$16,$P$83))</f>
        <v>0</v>
      </c>
      <c r="Q84" s="186">
        <f t="shared" ref="Q84:S84" si="748">+IF((Q17-$O$17)&gt;$O$16,0,-PMT($O$15,$O$16,$P$83))</f>
        <v>0</v>
      </c>
      <c r="R84" s="186">
        <f t="shared" si="748"/>
        <v>0</v>
      </c>
      <c r="S84" s="186">
        <f t="shared" si="748"/>
        <v>0</v>
      </c>
      <c r="T84" s="186">
        <f t="shared" ref="T84:AX84" si="749">+IF((T17-$O$17)&gt;$O$16,0,-PMT($O$15,$O$16,$P$83))</f>
        <v>0</v>
      </c>
      <c r="U84" s="186">
        <f t="shared" si="749"/>
        <v>0</v>
      </c>
      <c r="V84" s="186">
        <f t="shared" si="749"/>
        <v>0</v>
      </c>
      <c r="W84" s="186">
        <f t="shared" si="749"/>
        <v>0</v>
      </c>
      <c r="X84" s="186">
        <f t="shared" si="749"/>
        <v>0</v>
      </c>
      <c r="Y84" s="186">
        <f t="shared" si="749"/>
        <v>0</v>
      </c>
      <c r="Z84" s="186">
        <f t="shared" si="749"/>
        <v>0</v>
      </c>
      <c r="AA84" s="186">
        <f t="shared" si="749"/>
        <v>0</v>
      </c>
      <c r="AB84" s="186">
        <f t="shared" si="749"/>
        <v>0</v>
      </c>
      <c r="AC84" s="186">
        <f t="shared" si="749"/>
        <v>0</v>
      </c>
      <c r="AD84" s="186">
        <f t="shared" si="749"/>
        <v>0</v>
      </c>
      <c r="AE84" s="186">
        <f t="shared" si="749"/>
        <v>0</v>
      </c>
      <c r="AF84" s="186">
        <f t="shared" si="749"/>
        <v>0</v>
      </c>
      <c r="AG84" s="186">
        <f t="shared" si="749"/>
        <v>0</v>
      </c>
      <c r="AH84" s="186">
        <f t="shared" si="749"/>
        <v>0</v>
      </c>
      <c r="AI84" s="186">
        <f t="shared" si="749"/>
        <v>0</v>
      </c>
      <c r="AJ84" s="186">
        <f t="shared" si="749"/>
        <v>0</v>
      </c>
      <c r="AK84" s="186">
        <f t="shared" si="749"/>
        <v>0</v>
      </c>
      <c r="AL84" s="186">
        <f t="shared" si="749"/>
        <v>0</v>
      </c>
      <c r="AM84" s="186">
        <f t="shared" si="749"/>
        <v>0</v>
      </c>
      <c r="AN84" s="186">
        <f t="shared" si="749"/>
        <v>0</v>
      </c>
      <c r="AO84" s="186">
        <f t="shared" si="749"/>
        <v>0</v>
      </c>
      <c r="AP84" s="186">
        <f t="shared" si="749"/>
        <v>0</v>
      </c>
      <c r="AQ84" s="186">
        <f t="shared" si="749"/>
        <v>0</v>
      </c>
      <c r="AR84" s="186">
        <f t="shared" si="749"/>
        <v>0</v>
      </c>
      <c r="AS84" s="186">
        <f t="shared" si="749"/>
        <v>0</v>
      </c>
      <c r="AT84" s="186">
        <f t="shared" si="749"/>
        <v>0</v>
      </c>
      <c r="AU84" s="186">
        <f t="shared" si="749"/>
        <v>0</v>
      </c>
      <c r="AV84" s="186">
        <f t="shared" si="749"/>
        <v>0</v>
      </c>
      <c r="AW84" s="186">
        <f t="shared" si="749"/>
        <v>0</v>
      </c>
      <c r="AX84" s="186">
        <f t="shared" si="749"/>
        <v>0</v>
      </c>
    </row>
    <row r="85" spans="1:50">
      <c r="A85" s="12" t="s">
        <v>122</v>
      </c>
      <c r="B85" s="185"/>
      <c r="C85" s="185"/>
      <c r="D85" s="185"/>
      <c r="E85" s="185"/>
      <c r="F85" s="185"/>
      <c r="G85" s="185"/>
      <c r="H85" s="185"/>
      <c r="I85" s="185"/>
      <c r="J85" s="185"/>
      <c r="K85" s="185"/>
      <c r="L85" s="185"/>
      <c r="M85" s="185"/>
      <c r="N85" s="185"/>
      <c r="O85" s="186">
        <v>0</v>
      </c>
      <c r="P85" s="186">
        <f>+P83*$H$15</f>
        <v>0</v>
      </c>
      <c r="Q85" s="186">
        <f t="shared" ref="Q85:S85" si="750">+Q83*$H$15</f>
        <v>0</v>
      </c>
      <c r="R85" s="186">
        <f t="shared" si="750"/>
        <v>0</v>
      </c>
      <c r="S85" s="186">
        <f t="shared" si="750"/>
        <v>0</v>
      </c>
      <c r="T85" s="186">
        <f t="shared" ref="T85:AX85" si="751">+T83*$H$15</f>
        <v>0</v>
      </c>
      <c r="U85" s="186">
        <f t="shared" si="751"/>
        <v>0</v>
      </c>
      <c r="V85" s="186">
        <f t="shared" si="751"/>
        <v>0</v>
      </c>
      <c r="W85" s="186">
        <f t="shared" si="751"/>
        <v>0</v>
      </c>
      <c r="X85" s="186">
        <f t="shared" si="751"/>
        <v>0</v>
      </c>
      <c r="Y85" s="186">
        <f t="shared" si="751"/>
        <v>0</v>
      </c>
      <c r="Z85" s="186">
        <f t="shared" si="751"/>
        <v>0</v>
      </c>
      <c r="AA85" s="186">
        <f t="shared" si="751"/>
        <v>0</v>
      </c>
      <c r="AB85" s="186">
        <f t="shared" si="751"/>
        <v>0</v>
      </c>
      <c r="AC85" s="186">
        <f t="shared" si="751"/>
        <v>0</v>
      </c>
      <c r="AD85" s="186">
        <f t="shared" si="751"/>
        <v>0</v>
      </c>
      <c r="AE85" s="186">
        <f t="shared" si="751"/>
        <v>0</v>
      </c>
      <c r="AF85" s="186">
        <f t="shared" si="751"/>
        <v>0</v>
      </c>
      <c r="AG85" s="186">
        <f t="shared" si="751"/>
        <v>0</v>
      </c>
      <c r="AH85" s="186">
        <f t="shared" si="751"/>
        <v>0</v>
      </c>
      <c r="AI85" s="186">
        <f t="shared" si="751"/>
        <v>0</v>
      </c>
      <c r="AJ85" s="186">
        <f t="shared" si="751"/>
        <v>0</v>
      </c>
      <c r="AK85" s="186">
        <f t="shared" si="751"/>
        <v>0</v>
      </c>
      <c r="AL85" s="186">
        <f t="shared" si="751"/>
        <v>0</v>
      </c>
      <c r="AM85" s="186">
        <f t="shared" si="751"/>
        <v>0</v>
      </c>
      <c r="AN85" s="186">
        <f t="shared" si="751"/>
        <v>0</v>
      </c>
      <c r="AO85" s="186">
        <f t="shared" si="751"/>
        <v>0</v>
      </c>
      <c r="AP85" s="186">
        <f t="shared" si="751"/>
        <v>0</v>
      </c>
      <c r="AQ85" s="186">
        <f t="shared" si="751"/>
        <v>0</v>
      </c>
      <c r="AR85" s="186">
        <f t="shared" si="751"/>
        <v>0</v>
      </c>
      <c r="AS85" s="186">
        <f t="shared" si="751"/>
        <v>0</v>
      </c>
      <c r="AT85" s="186">
        <f t="shared" si="751"/>
        <v>0</v>
      </c>
      <c r="AU85" s="186">
        <f t="shared" si="751"/>
        <v>0</v>
      </c>
      <c r="AV85" s="186">
        <f t="shared" si="751"/>
        <v>0</v>
      </c>
      <c r="AW85" s="186">
        <f t="shared" si="751"/>
        <v>0</v>
      </c>
      <c r="AX85" s="186">
        <f t="shared" si="751"/>
        <v>0</v>
      </c>
    </row>
    <row r="86" spans="1:50">
      <c r="A86" s="12" t="s">
        <v>123</v>
      </c>
      <c r="B86" s="185"/>
      <c r="C86" s="185"/>
      <c r="D86" s="185"/>
      <c r="E86" s="185"/>
      <c r="F86" s="185"/>
      <c r="G86" s="185"/>
      <c r="H86" s="185"/>
      <c r="I86" s="185"/>
      <c r="J86" s="185"/>
      <c r="K86" s="185"/>
      <c r="L86" s="185"/>
      <c r="M86" s="185"/>
      <c r="N86" s="185"/>
      <c r="O86" s="186">
        <f t="shared" ref="O86:P86" si="752">+O84-O85</f>
        <v>0</v>
      </c>
      <c r="P86" s="186">
        <f t="shared" si="752"/>
        <v>0</v>
      </c>
      <c r="Q86" s="186">
        <f t="shared" ref="Q86:S86" si="753">+Q84-Q85</f>
        <v>0</v>
      </c>
      <c r="R86" s="186">
        <f t="shared" si="753"/>
        <v>0</v>
      </c>
      <c r="S86" s="186">
        <f t="shared" si="753"/>
        <v>0</v>
      </c>
      <c r="T86" s="186">
        <f t="shared" ref="T86:AX86" si="754">+T84-T85</f>
        <v>0</v>
      </c>
      <c r="U86" s="186">
        <f t="shared" si="754"/>
        <v>0</v>
      </c>
      <c r="V86" s="186">
        <f t="shared" si="754"/>
        <v>0</v>
      </c>
      <c r="W86" s="186">
        <f t="shared" si="754"/>
        <v>0</v>
      </c>
      <c r="X86" s="186">
        <f t="shared" si="754"/>
        <v>0</v>
      </c>
      <c r="Y86" s="186">
        <f t="shared" si="754"/>
        <v>0</v>
      </c>
      <c r="Z86" s="186">
        <f t="shared" si="754"/>
        <v>0</v>
      </c>
      <c r="AA86" s="186">
        <f t="shared" si="754"/>
        <v>0</v>
      </c>
      <c r="AB86" s="186">
        <f t="shared" si="754"/>
        <v>0</v>
      </c>
      <c r="AC86" s="186">
        <f t="shared" si="754"/>
        <v>0</v>
      </c>
      <c r="AD86" s="186">
        <f t="shared" si="754"/>
        <v>0</v>
      </c>
      <c r="AE86" s="186">
        <f t="shared" si="754"/>
        <v>0</v>
      </c>
      <c r="AF86" s="186">
        <f t="shared" si="754"/>
        <v>0</v>
      </c>
      <c r="AG86" s="186">
        <f t="shared" si="754"/>
        <v>0</v>
      </c>
      <c r="AH86" s="186">
        <f t="shared" si="754"/>
        <v>0</v>
      </c>
      <c r="AI86" s="186">
        <f t="shared" si="754"/>
        <v>0</v>
      </c>
      <c r="AJ86" s="186">
        <f t="shared" si="754"/>
        <v>0</v>
      </c>
      <c r="AK86" s="186">
        <f t="shared" si="754"/>
        <v>0</v>
      </c>
      <c r="AL86" s="186">
        <f t="shared" si="754"/>
        <v>0</v>
      </c>
      <c r="AM86" s="186">
        <f t="shared" si="754"/>
        <v>0</v>
      </c>
      <c r="AN86" s="186">
        <f t="shared" si="754"/>
        <v>0</v>
      </c>
      <c r="AO86" s="186">
        <f t="shared" si="754"/>
        <v>0</v>
      </c>
      <c r="AP86" s="186">
        <f t="shared" si="754"/>
        <v>0</v>
      </c>
      <c r="AQ86" s="186">
        <f t="shared" si="754"/>
        <v>0</v>
      </c>
      <c r="AR86" s="186">
        <f t="shared" si="754"/>
        <v>0</v>
      </c>
      <c r="AS86" s="186">
        <f t="shared" si="754"/>
        <v>0</v>
      </c>
      <c r="AT86" s="186">
        <f t="shared" si="754"/>
        <v>0</v>
      </c>
      <c r="AU86" s="186">
        <f t="shared" si="754"/>
        <v>0</v>
      </c>
      <c r="AV86" s="186">
        <f t="shared" si="754"/>
        <v>0</v>
      </c>
      <c r="AW86" s="186">
        <f t="shared" si="754"/>
        <v>0</v>
      </c>
      <c r="AX86" s="186">
        <f t="shared" si="754"/>
        <v>0</v>
      </c>
    </row>
    <row r="87" spans="1:50">
      <c r="A87" s="46" t="s">
        <v>180</v>
      </c>
      <c r="B87" s="185"/>
      <c r="C87" s="185"/>
      <c r="D87" s="185"/>
      <c r="E87" s="185"/>
      <c r="F87" s="185"/>
      <c r="G87" s="185"/>
      <c r="H87" s="185"/>
      <c r="I87" s="185"/>
      <c r="J87" s="185"/>
      <c r="K87" s="185"/>
      <c r="L87" s="185"/>
      <c r="M87" s="185"/>
      <c r="N87" s="185"/>
      <c r="O87" s="186">
        <f t="shared" ref="O87:P87" si="755">+O83-O86</f>
        <v>0</v>
      </c>
      <c r="P87" s="186">
        <f t="shared" si="755"/>
        <v>0</v>
      </c>
      <c r="Q87" s="186">
        <f t="shared" ref="Q87:S87" si="756">+Q83-Q86</f>
        <v>0</v>
      </c>
      <c r="R87" s="186">
        <f t="shared" si="756"/>
        <v>0</v>
      </c>
      <c r="S87" s="186">
        <f t="shared" si="756"/>
        <v>0</v>
      </c>
      <c r="T87" s="186">
        <f t="shared" ref="T87:AX87" si="757">+T83-T86</f>
        <v>0</v>
      </c>
      <c r="U87" s="186">
        <f t="shared" si="757"/>
        <v>0</v>
      </c>
      <c r="V87" s="186">
        <f t="shared" si="757"/>
        <v>0</v>
      </c>
      <c r="W87" s="186">
        <f t="shared" si="757"/>
        <v>0</v>
      </c>
      <c r="X87" s="186">
        <f t="shared" si="757"/>
        <v>0</v>
      </c>
      <c r="Y87" s="186">
        <f t="shared" si="757"/>
        <v>0</v>
      </c>
      <c r="Z87" s="186">
        <f t="shared" si="757"/>
        <v>0</v>
      </c>
      <c r="AA87" s="186">
        <f t="shared" si="757"/>
        <v>0</v>
      </c>
      <c r="AB87" s="186">
        <f t="shared" si="757"/>
        <v>0</v>
      </c>
      <c r="AC87" s="186">
        <f t="shared" si="757"/>
        <v>0</v>
      </c>
      <c r="AD87" s="186">
        <f t="shared" si="757"/>
        <v>0</v>
      </c>
      <c r="AE87" s="186">
        <f t="shared" si="757"/>
        <v>0</v>
      </c>
      <c r="AF87" s="186">
        <f t="shared" si="757"/>
        <v>0</v>
      </c>
      <c r="AG87" s="186">
        <f t="shared" si="757"/>
        <v>0</v>
      </c>
      <c r="AH87" s="186">
        <f t="shared" si="757"/>
        <v>0</v>
      </c>
      <c r="AI87" s="186">
        <f t="shared" si="757"/>
        <v>0</v>
      </c>
      <c r="AJ87" s="186">
        <f t="shared" si="757"/>
        <v>0</v>
      </c>
      <c r="AK87" s="186">
        <f t="shared" si="757"/>
        <v>0</v>
      </c>
      <c r="AL87" s="186">
        <f t="shared" si="757"/>
        <v>0</v>
      </c>
      <c r="AM87" s="186">
        <f t="shared" si="757"/>
        <v>0</v>
      </c>
      <c r="AN87" s="186">
        <f t="shared" si="757"/>
        <v>0</v>
      </c>
      <c r="AO87" s="186">
        <f t="shared" si="757"/>
        <v>0</v>
      </c>
      <c r="AP87" s="186">
        <f t="shared" si="757"/>
        <v>0</v>
      </c>
      <c r="AQ87" s="186">
        <f t="shared" si="757"/>
        <v>0</v>
      </c>
      <c r="AR87" s="186">
        <f t="shared" si="757"/>
        <v>0</v>
      </c>
      <c r="AS87" s="186">
        <f t="shared" si="757"/>
        <v>0</v>
      </c>
      <c r="AT87" s="186">
        <f t="shared" si="757"/>
        <v>0</v>
      </c>
      <c r="AU87" s="186">
        <f t="shared" si="757"/>
        <v>0</v>
      </c>
      <c r="AV87" s="186">
        <f t="shared" si="757"/>
        <v>0</v>
      </c>
      <c r="AW87" s="186">
        <f t="shared" si="757"/>
        <v>0</v>
      </c>
      <c r="AX87" s="186">
        <f t="shared" si="757"/>
        <v>0</v>
      </c>
    </row>
    <row r="88" spans="1:50">
      <c r="A88" s="192" t="s">
        <v>179</v>
      </c>
      <c r="B88" s="185"/>
      <c r="C88" s="185"/>
      <c r="D88" s="185"/>
      <c r="E88" s="185"/>
      <c r="F88" s="185"/>
      <c r="G88" s="185"/>
      <c r="H88" s="185"/>
      <c r="I88" s="185"/>
      <c r="J88" s="185"/>
      <c r="K88" s="185"/>
      <c r="L88" s="185"/>
      <c r="M88" s="185"/>
      <c r="N88" s="185"/>
      <c r="O88" s="185"/>
      <c r="P88" s="186">
        <f>+'Flujo de Caja'!Q22</f>
        <v>0</v>
      </c>
      <c r="Q88" s="186">
        <f t="shared" ref="Q88" si="758">+P92</f>
        <v>0</v>
      </c>
      <c r="R88" s="186">
        <f t="shared" ref="R88" si="759">+Q92</f>
        <v>0</v>
      </c>
      <c r="S88" s="186">
        <f t="shared" ref="S88" si="760">+R92</f>
        <v>0</v>
      </c>
      <c r="T88" s="186">
        <f t="shared" ref="T88" si="761">+S92</f>
        <v>0</v>
      </c>
      <c r="U88" s="186">
        <f t="shared" ref="U88" si="762">+T92</f>
        <v>0</v>
      </c>
      <c r="V88" s="186">
        <f t="shared" ref="V88" si="763">+U92</f>
        <v>0</v>
      </c>
      <c r="W88" s="186">
        <f t="shared" ref="W88" si="764">+V92</f>
        <v>0</v>
      </c>
      <c r="X88" s="186">
        <f t="shared" ref="X88" si="765">+W92</f>
        <v>0</v>
      </c>
      <c r="Y88" s="186">
        <f t="shared" ref="Y88" si="766">+X92</f>
        <v>0</v>
      </c>
      <c r="Z88" s="186">
        <f t="shared" ref="Z88" si="767">+Y92</f>
        <v>0</v>
      </c>
      <c r="AA88" s="186">
        <f t="shared" ref="AA88" si="768">+Z92</f>
        <v>0</v>
      </c>
      <c r="AB88" s="186">
        <f t="shared" ref="AB88" si="769">+AA92</f>
        <v>0</v>
      </c>
      <c r="AC88" s="186">
        <f t="shared" ref="AC88" si="770">+AB92</f>
        <v>0</v>
      </c>
      <c r="AD88" s="186">
        <f t="shared" ref="AD88" si="771">+AC92</f>
        <v>0</v>
      </c>
      <c r="AE88" s="186">
        <f t="shared" ref="AE88" si="772">+AD92</f>
        <v>0</v>
      </c>
      <c r="AF88" s="186">
        <f t="shared" ref="AF88" si="773">+AE92</f>
        <v>0</v>
      </c>
      <c r="AG88" s="186">
        <f t="shared" ref="AG88" si="774">+AF92</f>
        <v>0</v>
      </c>
      <c r="AH88" s="186">
        <f t="shared" ref="AH88" si="775">+AG92</f>
        <v>0</v>
      </c>
      <c r="AI88" s="186">
        <f t="shared" ref="AI88" si="776">+AH92</f>
        <v>0</v>
      </c>
      <c r="AJ88" s="186">
        <f t="shared" ref="AJ88" si="777">+AI92</f>
        <v>0</v>
      </c>
      <c r="AK88" s="186">
        <f t="shared" ref="AK88" si="778">+AJ92</f>
        <v>0</v>
      </c>
      <c r="AL88" s="186">
        <f t="shared" ref="AL88" si="779">+AK92</f>
        <v>0</v>
      </c>
      <c r="AM88" s="186">
        <f t="shared" ref="AM88" si="780">+AL92</f>
        <v>0</v>
      </c>
      <c r="AN88" s="186">
        <f t="shared" ref="AN88" si="781">+AM92</f>
        <v>0</v>
      </c>
      <c r="AO88" s="186">
        <f t="shared" ref="AO88" si="782">+AN92</f>
        <v>0</v>
      </c>
      <c r="AP88" s="186">
        <f t="shared" ref="AP88" si="783">+AO92</f>
        <v>0</v>
      </c>
      <c r="AQ88" s="186">
        <f t="shared" ref="AQ88" si="784">+AP92</f>
        <v>0</v>
      </c>
      <c r="AR88" s="186">
        <f t="shared" ref="AR88" si="785">+AQ92</f>
        <v>0</v>
      </c>
      <c r="AS88" s="186">
        <f t="shared" ref="AS88" si="786">+AR92</f>
        <v>0</v>
      </c>
      <c r="AT88" s="186">
        <f t="shared" ref="AT88" si="787">+AS92</f>
        <v>0</v>
      </c>
      <c r="AU88" s="186">
        <f t="shared" ref="AU88" si="788">+AT92</f>
        <v>0</v>
      </c>
      <c r="AV88" s="186">
        <f t="shared" ref="AV88" si="789">+AU92</f>
        <v>0</v>
      </c>
      <c r="AW88" s="186">
        <f t="shared" ref="AW88" si="790">+AV92</f>
        <v>0</v>
      </c>
      <c r="AX88" s="186">
        <f t="shared" ref="AX88" si="791">+AW92</f>
        <v>0</v>
      </c>
    </row>
    <row r="89" spans="1:50">
      <c r="A89" s="191" t="s">
        <v>339</v>
      </c>
      <c r="B89" s="185"/>
      <c r="C89" s="185"/>
      <c r="D89" s="185"/>
      <c r="E89" s="185"/>
      <c r="F89" s="185"/>
      <c r="G89" s="185"/>
      <c r="H89" s="185"/>
      <c r="I89" s="185"/>
      <c r="J89" s="185"/>
      <c r="K89" s="185"/>
      <c r="L89" s="185"/>
      <c r="M89" s="185"/>
      <c r="N89" s="185"/>
      <c r="O89" s="185"/>
      <c r="P89" s="186">
        <v>0</v>
      </c>
      <c r="Q89" s="186">
        <f>+IF((Q17-$P$17)&gt;$P$16,0,-PMT($P$15,$P$16,$Q$88))</f>
        <v>0</v>
      </c>
      <c r="R89" s="186">
        <f t="shared" ref="R89:S89" si="792">+IF((R17-$P$17)&gt;$P$16,0,-PMT($P$15,$P$16,$Q$88))</f>
        <v>0</v>
      </c>
      <c r="S89" s="186">
        <f t="shared" si="792"/>
        <v>0</v>
      </c>
      <c r="T89" s="186">
        <f t="shared" ref="T89:AX89" si="793">+IF((T17-$P$17)&gt;$P$16,0,-PMT($P$15,$P$16,$Q$88))</f>
        <v>0</v>
      </c>
      <c r="U89" s="186">
        <f t="shared" si="793"/>
        <v>0</v>
      </c>
      <c r="V89" s="186">
        <f t="shared" si="793"/>
        <v>0</v>
      </c>
      <c r="W89" s="186">
        <f t="shared" si="793"/>
        <v>0</v>
      </c>
      <c r="X89" s="186">
        <f t="shared" si="793"/>
        <v>0</v>
      </c>
      <c r="Y89" s="186">
        <f t="shared" si="793"/>
        <v>0</v>
      </c>
      <c r="Z89" s="186">
        <f t="shared" si="793"/>
        <v>0</v>
      </c>
      <c r="AA89" s="186">
        <f t="shared" si="793"/>
        <v>0</v>
      </c>
      <c r="AB89" s="186">
        <f t="shared" si="793"/>
        <v>0</v>
      </c>
      <c r="AC89" s="186">
        <f t="shared" si="793"/>
        <v>0</v>
      </c>
      <c r="AD89" s="186">
        <f t="shared" si="793"/>
        <v>0</v>
      </c>
      <c r="AE89" s="186">
        <f t="shared" si="793"/>
        <v>0</v>
      </c>
      <c r="AF89" s="186">
        <f t="shared" si="793"/>
        <v>0</v>
      </c>
      <c r="AG89" s="186">
        <f t="shared" si="793"/>
        <v>0</v>
      </c>
      <c r="AH89" s="186">
        <f t="shared" si="793"/>
        <v>0</v>
      </c>
      <c r="AI89" s="186">
        <f t="shared" si="793"/>
        <v>0</v>
      </c>
      <c r="AJ89" s="186">
        <f t="shared" si="793"/>
        <v>0</v>
      </c>
      <c r="AK89" s="186">
        <f t="shared" si="793"/>
        <v>0</v>
      </c>
      <c r="AL89" s="186">
        <f t="shared" si="793"/>
        <v>0</v>
      </c>
      <c r="AM89" s="186">
        <f t="shared" si="793"/>
        <v>0</v>
      </c>
      <c r="AN89" s="186">
        <f t="shared" si="793"/>
        <v>0</v>
      </c>
      <c r="AO89" s="186">
        <f t="shared" si="793"/>
        <v>0</v>
      </c>
      <c r="AP89" s="186">
        <f t="shared" si="793"/>
        <v>0</v>
      </c>
      <c r="AQ89" s="186">
        <f t="shared" si="793"/>
        <v>0</v>
      </c>
      <c r="AR89" s="186">
        <f t="shared" si="793"/>
        <v>0</v>
      </c>
      <c r="AS89" s="186">
        <f t="shared" si="793"/>
        <v>0</v>
      </c>
      <c r="AT89" s="186">
        <f t="shared" si="793"/>
        <v>0</v>
      </c>
      <c r="AU89" s="186">
        <f t="shared" si="793"/>
        <v>0</v>
      </c>
      <c r="AV89" s="186">
        <f t="shared" si="793"/>
        <v>0</v>
      </c>
      <c r="AW89" s="186">
        <f t="shared" si="793"/>
        <v>0</v>
      </c>
      <c r="AX89" s="186">
        <f t="shared" si="793"/>
        <v>0</v>
      </c>
    </row>
    <row r="90" spans="1:50">
      <c r="A90" s="12" t="s">
        <v>122</v>
      </c>
      <c r="B90" s="185"/>
      <c r="C90" s="185"/>
      <c r="D90" s="185"/>
      <c r="E90" s="185"/>
      <c r="F90" s="185"/>
      <c r="G90" s="185"/>
      <c r="H90" s="185"/>
      <c r="I90" s="185"/>
      <c r="J90" s="185"/>
      <c r="K90" s="185"/>
      <c r="L90" s="185"/>
      <c r="M90" s="185"/>
      <c r="N90" s="185"/>
      <c r="O90" s="185"/>
      <c r="P90" s="186">
        <v>0</v>
      </c>
      <c r="Q90" s="186">
        <f>+Q88*$H$15</f>
        <v>0</v>
      </c>
      <c r="R90" s="186">
        <f t="shared" ref="R90:S90" si="794">+R88*$H$15</f>
        <v>0</v>
      </c>
      <c r="S90" s="186">
        <f t="shared" si="794"/>
        <v>0</v>
      </c>
      <c r="T90" s="186">
        <f t="shared" ref="T90:AX90" si="795">+T88*$H$15</f>
        <v>0</v>
      </c>
      <c r="U90" s="186">
        <f t="shared" si="795"/>
        <v>0</v>
      </c>
      <c r="V90" s="186">
        <f t="shared" si="795"/>
        <v>0</v>
      </c>
      <c r="W90" s="186">
        <f t="shared" si="795"/>
        <v>0</v>
      </c>
      <c r="X90" s="186">
        <f t="shared" si="795"/>
        <v>0</v>
      </c>
      <c r="Y90" s="186">
        <f t="shared" si="795"/>
        <v>0</v>
      </c>
      <c r="Z90" s="186">
        <f t="shared" si="795"/>
        <v>0</v>
      </c>
      <c r="AA90" s="186">
        <f t="shared" si="795"/>
        <v>0</v>
      </c>
      <c r="AB90" s="186">
        <f t="shared" si="795"/>
        <v>0</v>
      </c>
      <c r="AC90" s="186">
        <f t="shared" si="795"/>
        <v>0</v>
      </c>
      <c r="AD90" s="186">
        <f t="shared" si="795"/>
        <v>0</v>
      </c>
      <c r="AE90" s="186">
        <f t="shared" si="795"/>
        <v>0</v>
      </c>
      <c r="AF90" s="186">
        <f t="shared" si="795"/>
        <v>0</v>
      </c>
      <c r="AG90" s="186">
        <f t="shared" si="795"/>
        <v>0</v>
      </c>
      <c r="AH90" s="186">
        <f t="shared" si="795"/>
        <v>0</v>
      </c>
      <c r="AI90" s="186">
        <f t="shared" si="795"/>
        <v>0</v>
      </c>
      <c r="AJ90" s="186">
        <f t="shared" si="795"/>
        <v>0</v>
      </c>
      <c r="AK90" s="186">
        <f t="shared" si="795"/>
        <v>0</v>
      </c>
      <c r="AL90" s="186">
        <f t="shared" si="795"/>
        <v>0</v>
      </c>
      <c r="AM90" s="186">
        <f t="shared" si="795"/>
        <v>0</v>
      </c>
      <c r="AN90" s="186">
        <f t="shared" si="795"/>
        <v>0</v>
      </c>
      <c r="AO90" s="186">
        <f t="shared" si="795"/>
        <v>0</v>
      </c>
      <c r="AP90" s="186">
        <f t="shared" si="795"/>
        <v>0</v>
      </c>
      <c r="AQ90" s="186">
        <f t="shared" si="795"/>
        <v>0</v>
      </c>
      <c r="AR90" s="186">
        <f t="shared" si="795"/>
        <v>0</v>
      </c>
      <c r="AS90" s="186">
        <f t="shared" si="795"/>
        <v>0</v>
      </c>
      <c r="AT90" s="186">
        <f t="shared" si="795"/>
        <v>0</v>
      </c>
      <c r="AU90" s="186">
        <f t="shared" si="795"/>
        <v>0</v>
      </c>
      <c r="AV90" s="186">
        <f t="shared" si="795"/>
        <v>0</v>
      </c>
      <c r="AW90" s="186">
        <f t="shared" si="795"/>
        <v>0</v>
      </c>
      <c r="AX90" s="186">
        <f t="shared" si="795"/>
        <v>0</v>
      </c>
    </row>
    <row r="91" spans="1:50">
      <c r="A91" s="12" t="s">
        <v>123</v>
      </c>
      <c r="B91" s="185"/>
      <c r="C91" s="185"/>
      <c r="D91" s="185"/>
      <c r="E91" s="185"/>
      <c r="F91" s="185"/>
      <c r="G91" s="185"/>
      <c r="H91" s="185"/>
      <c r="I91" s="185"/>
      <c r="J91" s="185"/>
      <c r="K91" s="185"/>
      <c r="L91" s="185"/>
      <c r="M91" s="185"/>
      <c r="N91" s="185"/>
      <c r="O91" s="185"/>
      <c r="P91" s="186">
        <f t="shared" ref="P91:Q91" si="796">+P89-P90</f>
        <v>0</v>
      </c>
      <c r="Q91" s="186">
        <f t="shared" si="796"/>
        <v>0</v>
      </c>
      <c r="R91" s="186">
        <f t="shared" ref="R91:S91" si="797">+R89-R90</f>
        <v>0</v>
      </c>
      <c r="S91" s="186">
        <f t="shared" si="797"/>
        <v>0</v>
      </c>
      <c r="T91" s="186">
        <f t="shared" ref="T91:AX91" si="798">+T89-T90</f>
        <v>0</v>
      </c>
      <c r="U91" s="186">
        <f t="shared" si="798"/>
        <v>0</v>
      </c>
      <c r="V91" s="186">
        <f t="shared" si="798"/>
        <v>0</v>
      </c>
      <c r="W91" s="186">
        <f t="shared" si="798"/>
        <v>0</v>
      </c>
      <c r="X91" s="186">
        <f t="shared" si="798"/>
        <v>0</v>
      </c>
      <c r="Y91" s="186">
        <f t="shared" si="798"/>
        <v>0</v>
      </c>
      <c r="Z91" s="186">
        <f t="shared" si="798"/>
        <v>0</v>
      </c>
      <c r="AA91" s="186">
        <f t="shared" si="798"/>
        <v>0</v>
      </c>
      <c r="AB91" s="186">
        <f t="shared" si="798"/>
        <v>0</v>
      </c>
      <c r="AC91" s="186">
        <f t="shared" si="798"/>
        <v>0</v>
      </c>
      <c r="AD91" s="186">
        <f t="shared" si="798"/>
        <v>0</v>
      </c>
      <c r="AE91" s="186">
        <f t="shared" si="798"/>
        <v>0</v>
      </c>
      <c r="AF91" s="186">
        <f t="shared" si="798"/>
        <v>0</v>
      </c>
      <c r="AG91" s="186">
        <f t="shared" si="798"/>
        <v>0</v>
      </c>
      <c r="AH91" s="186">
        <f t="shared" si="798"/>
        <v>0</v>
      </c>
      <c r="AI91" s="186">
        <f t="shared" si="798"/>
        <v>0</v>
      </c>
      <c r="AJ91" s="186">
        <f t="shared" si="798"/>
        <v>0</v>
      </c>
      <c r="AK91" s="186">
        <f t="shared" si="798"/>
        <v>0</v>
      </c>
      <c r="AL91" s="186">
        <f t="shared" si="798"/>
        <v>0</v>
      </c>
      <c r="AM91" s="186">
        <f t="shared" si="798"/>
        <v>0</v>
      </c>
      <c r="AN91" s="186">
        <f t="shared" si="798"/>
        <v>0</v>
      </c>
      <c r="AO91" s="186">
        <f t="shared" si="798"/>
        <v>0</v>
      </c>
      <c r="AP91" s="186">
        <f t="shared" si="798"/>
        <v>0</v>
      </c>
      <c r="AQ91" s="186">
        <f t="shared" si="798"/>
        <v>0</v>
      </c>
      <c r="AR91" s="186">
        <f t="shared" si="798"/>
        <v>0</v>
      </c>
      <c r="AS91" s="186">
        <f t="shared" si="798"/>
        <v>0</v>
      </c>
      <c r="AT91" s="186">
        <f t="shared" si="798"/>
        <v>0</v>
      </c>
      <c r="AU91" s="186">
        <f t="shared" si="798"/>
        <v>0</v>
      </c>
      <c r="AV91" s="186">
        <f t="shared" si="798"/>
        <v>0</v>
      </c>
      <c r="AW91" s="186">
        <f t="shared" si="798"/>
        <v>0</v>
      </c>
      <c r="AX91" s="186">
        <f t="shared" si="798"/>
        <v>0</v>
      </c>
    </row>
    <row r="92" spans="1:50">
      <c r="A92" s="46" t="s">
        <v>180</v>
      </c>
      <c r="B92" s="185"/>
      <c r="C92" s="185"/>
      <c r="D92" s="185"/>
      <c r="E92" s="185"/>
      <c r="F92" s="185"/>
      <c r="G92" s="185"/>
      <c r="H92" s="185"/>
      <c r="I92" s="185"/>
      <c r="J92" s="185"/>
      <c r="K92" s="185"/>
      <c r="L92" s="185"/>
      <c r="M92" s="185"/>
      <c r="N92" s="185"/>
      <c r="O92" s="185"/>
      <c r="P92" s="186">
        <f t="shared" ref="P92:Q92" si="799">+P88-P91</f>
        <v>0</v>
      </c>
      <c r="Q92" s="186">
        <f t="shared" si="799"/>
        <v>0</v>
      </c>
      <c r="R92" s="186">
        <f t="shared" ref="R92:S92" si="800">+R88-R91</f>
        <v>0</v>
      </c>
      <c r="S92" s="186">
        <f t="shared" si="800"/>
        <v>0</v>
      </c>
      <c r="T92" s="186">
        <f t="shared" ref="T92:AX92" si="801">+T88-T91</f>
        <v>0</v>
      </c>
      <c r="U92" s="186">
        <f t="shared" si="801"/>
        <v>0</v>
      </c>
      <c r="V92" s="186">
        <f t="shared" si="801"/>
        <v>0</v>
      </c>
      <c r="W92" s="186">
        <f t="shared" si="801"/>
        <v>0</v>
      </c>
      <c r="X92" s="186">
        <f t="shared" si="801"/>
        <v>0</v>
      </c>
      <c r="Y92" s="186">
        <f t="shared" si="801"/>
        <v>0</v>
      </c>
      <c r="Z92" s="186">
        <f t="shared" si="801"/>
        <v>0</v>
      </c>
      <c r="AA92" s="186">
        <f t="shared" si="801"/>
        <v>0</v>
      </c>
      <c r="AB92" s="186">
        <f t="shared" si="801"/>
        <v>0</v>
      </c>
      <c r="AC92" s="186">
        <f t="shared" si="801"/>
        <v>0</v>
      </c>
      <c r="AD92" s="186">
        <f t="shared" si="801"/>
        <v>0</v>
      </c>
      <c r="AE92" s="186">
        <f t="shared" si="801"/>
        <v>0</v>
      </c>
      <c r="AF92" s="186">
        <f t="shared" si="801"/>
        <v>0</v>
      </c>
      <c r="AG92" s="186">
        <f t="shared" si="801"/>
        <v>0</v>
      </c>
      <c r="AH92" s="186">
        <f t="shared" si="801"/>
        <v>0</v>
      </c>
      <c r="AI92" s="186">
        <f t="shared" si="801"/>
        <v>0</v>
      </c>
      <c r="AJ92" s="186">
        <f t="shared" si="801"/>
        <v>0</v>
      </c>
      <c r="AK92" s="186">
        <f t="shared" si="801"/>
        <v>0</v>
      </c>
      <c r="AL92" s="186">
        <f t="shared" si="801"/>
        <v>0</v>
      </c>
      <c r="AM92" s="186">
        <f t="shared" si="801"/>
        <v>0</v>
      </c>
      <c r="AN92" s="186">
        <f t="shared" si="801"/>
        <v>0</v>
      </c>
      <c r="AO92" s="186">
        <f t="shared" si="801"/>
        <v>0</v>
      </c>
      <c r="AP92" s="186">
        <f t="shared" si="801"/>
        <v>0</v>
      </c>
      <c r="AQ92" s="186">
        <f t="shared" si="801"/>
        <v>0</v>
      </c>
      <c r="AR92" s="186">
        <f t="shared" si="801"/>
        <v>0</v>
      </c>
      <c r="AS92" s="186">
        <f t="shared" si="801"/>
        <v>0</v>
      </c>
      <c r="AT92" s="186">
        <f t="shared" si="801"/>
        <v>0</v>
      </c>
      <c r="AU92" s="186">
        <f t="shared" si="801"/>
        <v>0</v>
      </c>
      <c r="AV92" s="186">
        <f t="shared" si="801"/>
        <v>0</v>
      </c>
      <c r="AW92" s="186">
        <f t="shared" si="801"/>
        <v>0</v>
      </c>
      <c r="AX92" s="186">
        <f t="shared" si="801"/>
        <v>0</v>
      </c>
    </row>
    <row r="93" spans="1:50">
      <c r="A93" s="192" t="s">
        <v>179</v>
      </c>
      <c r="B93" s="185"/>
      <c r="C93" s="185"/>
      <c r="D93" s="185"/>
      <c r="E93" s="185"/>
      <c r="F93" s="185"/>
      <c r="G93" s="185"/>
      <c r="H93" s="185"/>
      <c r="I93" s="185"/>
      <c r="J93" s="185"/>
      <c r="K93" s="185"/>
      <c r="L93" s="185"/>
      <c r="M93" s="185"/>
      <c r="N93" s="185"/>
      <c r="O93" s="185"/>
      <c r="P93" s="185"/>
      <c r="Q93" s="186">
        <f>+'Flujo de Caja'!R22</f>
        <v>0</v>
      </c>
      <c r="R93" s="186">
        <f t="shared" ref="R93:S93" si="802">+Q97</f>
        <v>0</v>
      </c>
      <c r="S93" s="186">
        <f t="shared" si="802"/>
        <v>0</v>
      </c>
      <c r="T93" s="186">
        <f t="shared" ref="T93" si="803">+S97</f>
        <v>0</v>
      </c>
      <c r="U93" s="186">
        <f t="shared" ref="U93" si="804">+T97</f>
        <v>0</v>
      </c>
      <c r="V93" s="186">
        <f t="shared" ref="V93" si="805">+U97</f>
        <v>0</v>
      </c>
      <c r="W93" s="186">
        <f t="shared" ref="W93" si="806">+V97</f>
        <v>0</v>
      </c>
      <c r="X93" s="186">
        <f t="shared" ref="X93" si="807">+W97</f>
        <v>0</v>
      </c>
      <c r="Y93" s="186">
        <f t="shared" ref="Y93" si="808">+X97</f>
        <v>0</v>
      </c>
      <c r="Z93" s="186">
        <f t="shared" ref="Z93" si="809">+Y97</f>
        <v>0</v>
      </c>
      <c r="AA93" s="186">
        <f t="shared" ref="AA93" si="810">+Z97</f>
        <v>0</v>
      </c>
      <c r="AB93" s="186">
        <f t="shared" ref="AB93" si="811">+AA97</f>
        <v>0</v>
      </c>
      <c r="AC93" s="186">
        <f t="shared" ref="AC93" si="812">+AB97</f>
        <v>0</v>
      </c>
      <c r="AD93" s="186">
        <f t="shared" ref="AD93" si="813">+AC97</f>
        <v>0</v>
      </c>
      <c r="AE93" s="186">
        <f t="shared" ref="AE93" si="814">+AD97</f>
        <v>0</v>
      </c>
      <c r="AF93" s="186">
        <f t="shared" ref="AF93" si="815">+AE97</f>
        <v>0</v>
      </c>
      <c r="AG93" s="186">
        <f t="shared" ref="AG93" si="816">+AF97</f>
        <v>0</v>
      </c>
      <c r="AH93" s="186">
        <f t="shared" ref="AH93" si="817">+AG97</f>
        <v>0</v>
      </c>
      <c r="AI93" s="186">
        <f t="shared" ref="AI93" si="818">+AH97</f>
        <v>0</v>
      </c>
      <c r="AJ93" s="186">
        <f t="shared" ref="AJ93" si="819">+AI97</f>
        <v>0</v>
      </c>
      <c r="AK93" s="186">
        <f t="shared" ref="AK93" si="820">+AJ97</f>
        <v>0</v>
      </c>
      <c r="AL93" s="186">
        <f t="shared" ref="AL93" si="821">+AK97</f>
        <v>0</v>
      </c>
      <c r="AM93" s="186">
        <f t="shared" ref="AM93" si="822">+AL97</f>
        <v>0</v>
      </c>
      <c r="AN93" s="186">
        <f t="shared" ref="AN93" si="823">+AM97</f>
        <v>0</v>
      </c>
      <c r="AO93" s="186">
        <f t="shared" ref="AO93" si="824">+AN97</f>
        <v>0</v>
      </c>
      <c r="AP93" s="186">
        <f t="shared" ref="AP93" si="825">+AO97</f>
        <v>0</v>
      </c>
      <c r="AQ93" s="186">
        <f t="shared" ref="AQ93" si="826">+AP97</f>
        <v>0</v>
      </c>
      <c r="AR93" s="186">
        <f t="shared" ref="AR93" si="827">+AQ97</f>
        <v>0</v>
      </c>
      <c r="AS93" s="186">
        <f t="shared" ref="AS93" si="828">+AR97</f>
        <v>0</v>
      </c>
      <c r="AT93" s="186">
        <f t="shared" ref="AT93" si="829">+AS97</f>
        <v>0</v>
      </c>
      <c r="AU93" s="186">
        <f t="shared" ref="AU93" si="830">+AT97</f>
        <v>0</v>
      </c>
      <c r="AV93" s="186">
        <f t="shared" ref="AV93" si="831">+AU97</f>
        <v>0</v>
      </c>
      <c r="AW93" s="186">
        <f t="shared" ref="AW93" si="832">+AV97</f>
        <v>0</v>
      </c>
      <c r="AX93" s="186">
        <f t="shared" ref="AX93" si="833">+AW97</f>
        <v>0</v>
      </c>
    </row>
    <row r="94" spans="1:50">
      <c r="A94" s="191" t="s">
        <v>339</v>
      </c>
      <c r="B94" s="185"/>
      <c r="C94" s="185"/>
      <c r="D94" s="185"/>
      <c r="E94" s="185"/>
      <c r="F94" s="185"/>
      <c r="G94" s="185"/>
      <c r="H94" s="185"/>
      <c r="I94" s="185"/>
      <c r="J94" s="185"/>
      <c r="K94" s="185"/>
      <c r="L94" s="185"/>
      <c r="M94" s="185"/>
      <c r="N94" s="185"/>
      <c r="O94" s="185"/>
      <c r="P94" s="185"/>
      <c r="Q94" s="186">
        <v>0</v>
      </c>
      <c r="R94" s="186">
        <f>+IF((R17-$Q$17)&gt;$Q$16,0,-PMT($Q$15,$Q$16,$R$93))</f>
        <v>0</v>
      </c>
      <c r="S94" s="186">
        <f>+IF((S17-$Q$17)&gt;$Q$16,0,-PMT($Q$15,$Q$16,$R$93))</f>
        <v>0</v>
      </c>
      <c r="T94" s="186">
        <f t="shared" ref="T94:AX94" si="834">+IF((T17-$Q$17)&gt;$Q$16,0,-PMT($Q$15,$Q$16,$R$93))</f>
        <v>0</v>
      </c>
      <c r="U94" s="186">
        <f t="shared" si="834"/>
        <v>0</v>
      </c>
      <c r="V94" s="186">
        <f t="shared" si="834"/>
        <v>0</v>
      </c>
      <c r="W94" s="186">
        <f t="shared" si="834"/>
        <v>0</v>
      </c>
      <c r="X94" s="186">
        <f t="shared" si="834"/>
        <v>0</v>
      </c>
      <c r="Y94" s="186">
        <f t="shared" si="834"/>
        <v>0</v>
      </c>
      <c r="Z94" s="186">
        <f t="shared" si="834"/>
        <v>0</v>
      </c>
      <c r="AA94" s="186">
        <f t="shared" si="834"/>
        <v>0</v>
      </c>
      <c r="AB94" s="186">
        <f t="shared" si="834"/>
        <v>0</v>
      </c>
      <c r="AC94" s="186">
        <f t="shared" si="834"/>
        <v>0</v>
      </c>
      <c r="AD94" s="186">
        <f t="shared" si="834"/>
        <v>0</v>
      </c>
      <c r="AE94" s="186">
        <f t="shared" si="834"/>
        <v>0</v>
      </c>
      <c r="AF94" s="186">
        <f t="shared" si="834"/>
        <v>0</v>
      </c>
      <c r="AG94" s="186">
        <f t="shared" si="834"/>
        <v>0</v>
      </c>
      <c r="AH94" s="186">
        <f t="shared" si="834"/>
        <v>0</v>
      </c>
      <c r="AI94" s="186">
        <f t="shared" si="834"/>
        <v>0</v>
      </c>
      <c r="AJ94" s="186">
        <f t="shared" si="834"/>
        <v>0</v>
      </c>
      <c r="AK94" s="186">
        <f t="shared" si="834"/>
        <v>0</v>
      </c>
      <c r="AL94" s="186">
        <f t="shared" si="834"/>
        <v>0</v>
      </c>
      <c r="AM94" s="186">
        <f t="shared" si="834"/>
        <v>0</v>
      </c>
      <c r="AN94" s="186">
        <f t="shared" si="834"/>
        <v>0</v>
      </c>
      <c r="AO94" s="186">
        <f t="shared" si="834"/>
        <v>0</v>
      </c>
      <c r="AP94" s="186">
        <f t="shared" si="834"/>
        <v>0</v>
      </c>
      <c r="AQ94" s="186">
        <f t="shared" si="834"/>
        <v>0</v>
      </c>
      <c r="AR94" s="186">
        <f t="shared" si="834"/>
        <v>0</v>
      </c>
      <c r="AS94" s="186">
        <f t="shared" si="834"/>
        <v>0</v>
      </c>
      <c r="AT94" s="186">
        <f t="shared" si="834"/>
        <v>0</v>
      </c>
      <c r="AU94" s="186">
        <f t="shared" si="834"/>
        <v>0</v>
      </c>
      <c r="AV94" s="186">
        <f t="shared" si="834"/>
        <v>0</v>
      </c>
      <c r="AW94" s="186">
        <f t="shared" si="834"/>
        <v>0</v>
      </c>
      <c r="AX94" s="186">
        <f t="shared" si="834"/>
        <v>0</v>
      </c>
    </row>
    <row r="95" spans="1:50">
      <c r="A95" s="12" t="s">
        <v>122</v>
      </c>
      <c r="B95" s="185"/>
      <c r="C95" s="185"/>
      <c r="D95" s="185"/>
      <c r="E95" s="185"/>
      <c r="F95" s="185"/>
      <c r="G95" s="185"/>
      <c r="H95" s="185"/>
      <c r="I95" s="185"/>
      <c r="J95" s="185"/>
      <c r="K95" s="185"/>
      <c r="L95" s="185"/>
      <c r="M95" s="185"/>
      <c r="N95" s="185"/>
      <c r="O95" s="185"/>
      <c r="P95" s="185"/>
      <c r="Q95" s="186">
        <v>0</v>
      </c>
      <c r="R95" s="186">
        <f>+R93*$H$15</f>
        <v>0</v>
      </c>
      <c r="S95" s="186">
        <f>+S93*$H$15</f>
        <v>0</v>
      </c>
      <c r="T95" s="186">
        <f t="shared" ref="T95:AX95" si="835">+T93*$H$15</f>
        <v>0</v>
      </c>
      <c r="U95" s="186">
        <f t="shared" si="835"/>
        <v>0</v>
      </c>
      <c r="V95" s="186">
        <f t="shared" si="835"/>
        <v>0</v>
      </c>
      <c r="W95" s="186">
        <f t="shared" si="835"/>
        <v>0</v>
      </c>
      <c r="X95" s="186">
        <f t="shared" si="835"/>
        <v>0</v>
      </c>
      <c r="Y95" s="186">
        <f t="shared" si="835"/>
        <v>0</v>
      </c>
      <c r="Z95" s="186">
        <f t="shared" si="835"/>
        <v>0</v>
      </c>
      <c r="AA95" s="186">
        <f t="shared" si="835"/>
        <v>0</v>
      </c>
      <c r="AB95" s="186">
        <f t="shared" si="835"/>
        <v>0</v>
      </c>
      <c r="AC95" s="186">
        <f t="shared" si="835"/>
        <v>0</v>
      </c>
      <c r="AD95" s="186">
        <f t="shared" si="835"/>
        <v>0</v>
      </c>
      <c r="AE95" s="186">
        <f t="shared" si="835"/>
        <v>0</v>
      </c>
      <c r="AF95" s="186">
        <f t="shared" si="835"/>
        <v>0</v>
      </c>
      <c r="AG95" s="186">
        <f t="shared" si="835"/>
        <v>0</v>
      </c>
      <c r="AH95" s="186">
        <f t="shared" si="835"/>
        <v>0</v>
      </c>
      <c r="AI95" s="186">
        <f t="shared" si="835"/>
        <v>0</v>
      </c>
      <c r="AJ95" s="186">
        <f t="shared" si="835"/>
        <v>0</v>
      </c>
      <c r="AK95" s="186">
        <f t="shared" si="835"/>
        <v>0</v>
      </c>
      <c r="AL95" s="186">
        <f t="shared" si="835"/>
        <v>0</v>
      </c>
      <c r="AM95" s="186">
        <f t="shared" si="835"/>
        <v>0</v>
      </c>
      <c r="AN95" s="186">
        <f t="shared" si="835"/>
        <v>0</v>
      </c>
      <c r="AO95" s="186">
        <f t="shared" si="835"/>
        <v>0</v>
      </c>
      <c r="AP95" s="186">
        <f t="shared" si="835"/>
        <v>0</v>
      </c>
      <c r="AQ95" s="186">
        <f t="shared" si="835"/>
        <v>0</v>
      </c>
      <c r="AR95" s="186">
        <f t="shared" si="835"/>
        <v>0</v>
      </c>
      <c r="AS95" s="186">
        <f t="shared" si="835"/>
        <v>0</v>
      </c>
      <c r="AT95" s="186">
        <f t="shared" si="835"/>
        <v>0</v>
      </c>
      <c r="AU95" s="186">
        <f t="shared" si="835"/>
        <v>0</v>
      </c>
      <c r="AV95" s="186">
        <f t="shared" si="835"/>
        <v>0</v>
      </c>
      <c r="AW95" s="186">
        <f t="shared" si="835"/>
        <v>0</v>
      </c>
      <c r="AX95" s="186">
        <f t="shared" si="835"/>
        <v>0</v>
      </c>
    </row>
    <row r="96" spans="1:50">
      <c r="A96" s="12" t="s">
        <v>123</v>
      </c>
      <c r="B96" s="185"/>
      <c r="C96" s="185"/>
      <c r="D96" s="185"/>
      <c r="E96" s="185"/>
      <c r="F96" s="185"/>
      <c r="G96" s="185"/>
      <c r="H96" s="185"/>
      <c r="I96" s="185"/>
      <c r="J96" s="185"/>
      <c r="K96" s="185"/>
      <c r="L96" s="185"/>
      <c r="M96" s="185"/>
      <c r="N96" s="185"/>
      <c r="O96" s="185"/>
      <c r="P96" s="185"/>
      <c r="Q96" s="186">
        <f t="shared" ref="Q96:R96" si="836">+Q94-Q95</f>
        <v>0</v>
      </c>
      <c r="R96" s="186">
        <f t="shared" si="836"/>
        <v>0</v>
      </c>
      <c r="S96" s="186">
        <f t="shared" ref="S96:AX96" si="837">+S94-S95</f>
        <v>0</v>
      </c>
      <c r="T96" s="186">
        <f t="shared" si="837"/>
        <v>0</v>
      </c>
      <c r="U96" s="186">
        <f t="shared" si="837"/>
        <v>0</v>
      </c>
      <c r="V96" s="186">
        <f t="shared" si="837"/>
        <v>0</v>
      </c>
      <c r="W96" s="186">
        <f t="shared" si="837"/>
        <v>0</v>
      </c>
      <c r="X96" s="186">
        <f t="shared" si="837"/>
        <v>0</v>
      </c>
      <c r="Y96" s="186">
        <f t="shared" si="837"/>
        <v>0</v>
      </c>
      <c r="Z96" s="186">
        <f t="shared" si="837"/>
        <v>0</v>
      </c>
      <c r="AA96" s="186">
        <f t="shared" si="837"/>
        <v>0</v>
      </c>
      <c r="AB96" s="186">
        <f t="shared" si="837"/>
        <v>0</v>
      </c>
      <c r="AC96" s="186">
        <f t="shared" si="837"/>
        <v>0</v>
      </c>
      <c r="AD96" s="186">
        <f t="shared" si="837"/>
        <v>0</v>
      </c>
      <c r="AE96" s="186">
        <f t="shared" si="837"/>
        <v>0</v>
      </c>
      <c r="AF96" s="186">
        <f t="shared" si="837"/>
        <v>0</v>
      </c>
      <c r="AG96" s="186">
        <f t="shared" si="837"/>
        <v>0</v>
      </c>
      <c r="AH96" s="186">
        <f t="shared" si="837"/>
        <v>0</v>
      </c>
      <c r="AI96" s="186">
        <f t="shared" si="837"/>
        <v>0</v>
      </c>
      <c r="AJ96" s="186">
        <f t="shared" si="837"/>
        <v>0</v>
      </c>
      <c r="AK96" s="186">
        <f t="shared" si="837"/>
        <v>0</v>
      </c>
      <c r="AL96" s="186">
        <f t="shared" si="837"/>
        <v>0</v>
      </c>
      <c r="AM96" s="186">
        <f t="shared" si="837"/>
        <v>0</v>
      </c>
      <c r="AN96" s="186">
        <f t="shared" si="837"/>
        <v>0</v>
      </c>
      <c r="AO96" s="186">
        <f t="shared" si="837"/>
        <v>0</v>
      </c>
      <c r="AP96" s="186">
        <f t="shared" si="837"/>
        <v>0</v>
      </c>
      <c r="AQ96" s="186">
        <f t="shared" si="837"/>
        <v>0</v>
      </c>
      <c r="AR96" s="186">
        <f t="shared" si="837"/>
        <v>0</v>
      </c>
      <c r="AS96" s="186">
        <f t="shared" si="837"/>
        <v>0</v>
      </c>
      <c r="AT96" s="186">
        <f t="shared" si="837"/>
        <v>0</v>
      </c>
      <c r="AU96" s="186">
        <f t="shared" si="837"/>
        <v>0</v>
      </c>
      <c r="AV96" s="186">
        <f t="shared" si="837"/>
        <v>0</v>
      </c>
      <c r="AW96" s="186">
        <f t="shared" si="837"/>
        <v>0</v>
      </c>
      <c r="AX96" s="186">
        <f t="shared" si="837"/>
        <v>0</v>
      </c>
    </row>
    <row r="97" spans="1:50">
      <c r="A97" s="46" t="s">
        <v>180</v>
      </c>
      <c r="B97" s="185"/>
      <c r="C97" s="185"/>
      <c r="D97" s="185"/>
      <c r="E97" s="185"/>
      <c r="F97" s="185"/>
      <c r="G97" s="185"/>
      <c r="H97" s="185"/>
      <c r="I97" s="185"/>
      <c r="J97" s="185"/>
      <c r="K97" s="185"/>
      <c r="L97" s="185"/>
      <c r="M97" s="185"/>
      <c r="N97" s="185"/>
      <c r="O97" s="185"/>
      <c r="P97" s="185"/>
      <c r="Q97" s="186">
        <f t="shared" ref="Q97:R97" si="838">+Q93-Q96</f>
        <v>0</v>
      </c>
      <c r="R97" s="186">
        <f t="shared" si="838"/>
        <v>0</v>
      </c>
      <c r="S97" s="186">
        <f t="shared" ref="S97:AX97" si="839">+S93-S96</f>
        <v>0</v>
      </c>
      <c r="T97" s="186">
        <f t="shared" si="839"/>
        <v>0</v>
      </c>
      <c r="U97" s="186">
        <f t="shared" si="839"/>
        <v>0</v>
      </c>
      <c r="V97" s="186">
        <f t="shared" si="839"/>
        <v>0</v>
      </c>
      <c r="W97" s="186">
        <f t="shared" si="839"/>
        <v>0</v>
      </c>
      <c r="X97" s="186">
        <f t="shared" si="839"/>
        <v>0</v>
      </c>
      <c r="Y97" s="186">
        <f t="shared" si="839"/>
        <v>0</v>
      </c>
      <c r="Z97" s="186">
        <f t="shared" si="839"/>
        <v>0</v>
      </c>
      <c r="AA97" s="186">
        <f t="shared" si="839"/>
        <v>0</v>
      </c>
      <c r="AB97" s="186">
        <f t="shared" si="839"/>
        <v>0</v>
      </c>
      <c r="AC97" s="186">
        <f t="shared" si="839"/>
        <v>0</v>
      </c>
      <c r="AD97" s="186">
        <f t="shared" si="839"/>
        <v>0</v>
      </c>
      <c r="AE97" s="186">
        <f t="shared" si="839"/>
        <v>0</v>
      </c>
      <c r="AF97" s="186">
        <f t="shared" si="839"/>
        <v>0</v>
      </c>
      <c r="AG97" s="186">
        <f t="shared" si="839"/>
        <v>0</v>
      </c>
      <c r="AH97" s="186">
        <f t="shared" si="839"/>
        <v>0</v>
      </c>
      <c r="AI97" s="186">
        <f t="shared" si="839"/>
        <v>0</v>
      </c>
      <c r="AJ97" s="186">
        <f t="shared" si="839"/>
        <v>0</v>
      </c>
      <c r="AK97" s="186">
        <f t="shared" si="839"/>
        <v>0</v>
      </c>
      <c r="AL97" s="186">
        <f t="shared" si="839"/>
        <v>0</v>
      </c>
      <c r="AM97" s="186">
        <f t="shared" si="839"/>
        <v>0</v>
      </c>
      <c r="AN97" s="186">
        <f t="shared" si="839"/>
        <v>0</v>
      </c>
      <c r="AO97" s="186">
        <f t="shared" si="839"/>
        <v>0</v>
      </c>
      <c r="AP97" s="186">
        <f t="shared" si="839"/>
        <v>0</v>
      </c>
      <c r="AQ97" s="186">
        <f t="shared" si="839"/>
        <v>0</v>
      </c>
      <c r="AR97" s="186">
        <f t="shared" si="839"/>
        <v>0</v>
      </c>
      <c r="AS97" s="186">
        <f t="shared" si="839"/>
        <v>0</v>
      </c>
      <c r="AT97" s="186">
        <f t="shared" si="839"/>
        <v>0</v>
      </c>
      <c r="AU97" s="186">
        <f t="shared" si="839"/>
        <v>0</v>
      </c>
      <c r="AV97" s="186">
        <f t="shared" si="839"/>
        <v>0</v>
      </c>
      <c r="AW97" s="186">
        <f t="shared" si="839"/>
        <v>0</v>
      </c>
      <c r="AX97" s="186">
        <f t="shared" si="839"/>
        <v>0</v>
      </c>
    </row>
    <row r="98" spans="1:50">
      <c r="A98" s="192" t="s">
        <v>179</v>
      </c>
      <c r="B98" s="185"/>
      <c r="C98" s="185"/>
      <c r="D98" s="185"/>
      <c r="E98" s="185"/>
      <c r="F98" s="185"/>
      <c r="G98" s="185"/>
      <c r="H98" s="185"/>
      <c r="I98" s="185"/>
      <c r="J98" s="185"/>
      <c r="K98" s="185"/>
      <c r="L98" s="185"/>
      <c r="M98" s="185"/>
      <c r="N98" s="185"/>
      <c r="O98" s="185"/>
      <c r="P98" s="185"/>
      <c r="Q98" s="185"/>
      <c r="R98" s="186">
        <f>+'Flujo de Caja'!S22</f>
        <v>0</v>
      </c>
      <c r="S98" s="186">
        <f t="shared" ref="S98" si="840">+R102</f>
        <v>0</v>
      </c>
      <c r="T98" s="186">
        <f t="shared" ref="T98" si="841">+S102</f>
        <v>0</v>
      </c>
      <c r="U98" s="186">
        <f t="shared" ref="U98" si="842">+T102</f>
        <v>0</v>
      </c>
      <c r="V98" s="186">
        <f t="shared" ref="V98" si="843">+U102</f>
        <v>0</v>
      </c>
      <c r="W98" s="186">
        <f t="shared" ref="W98" si="844">+V102</f>
        <v>0</v>
      </c>
      <c r="X98" s="186">
        <f t="shared" ref="X98" si="845">+W102</f>
        <v>0</v>
      </c>
      <c r="Y98" s="186">
        <f t="shared" ref="Y98" si="846">+X102</f>
        <v>0</v>
      </c>
      <c r="Z98" s="186">
        <f t="shared" ref="Z98" si="847">+Y102</f>
        <v>0</v>
      </c>
      <c r="AA98" s="186">
        <f t="shared" ref="AA98" si="848">+Z102</f>
        <v>0</v>
      </c>
      <c r="AB98" s="186">
        <f t="shared" ref="AB98" si="849">+AA102</f>
        <v>0</v>
      </c>
      <c r="AC98" s="186">
        <f t="shared" ref="AC98" si="850">+AB102</f>
        <v>0</v>
      </c>
      <c r="AD98" s="186">
        <f t="shared" ref="AD98" si="851">+AC102</f>
        <v>0</v>
      </c>
      <c r="AE98" s="186">
        <f t="shared" ref="AE98" si="852">+AD102</f>
        <v>0</v>
      </c>
      <c r="AF98" s="186">
        <f t="shared" ref="AF98" si="853">+AE102</f>
        <v>0</v>
      </c>
      <c r="AG98" s="186">
        <f t="shared" ref="AG98" si="854">+AF102</f>
        <v>0</v>
      </c>
      <c r="AH98" s="186">
        <f t="shared" ref="AH98" si="855">+AG102</f>
        <v>0</v>
      </c>
      <c r="AI98" s="186">
        <f t="shared" ref="AI98" si="856">+AH102</f>
        <v>0</v>
      </c>
      <c r="AJ98" s="186">
        <f t="shared" ref="AJ98" si="857">+AI102</f>
        <v>0</v>
      </c>
      <c r="AK98" s="186">
        <f t="shared" ref="AK98" si="858">+AJ102</f>
        <v>0</v>
      </c>
      <c r="AL98" s="186">
        <f t="shared" ref="AL98" si="859">+AK102</f>
        <v>0</v>
      </c>
      <c r="AM98" s="186">
        <f t="shared" ref="AM98" si="860">+AL102</f>
        <v>0</v>
      </c>
      <c r="AN98" s="186">
        <f t="shared" ref="AN98" si="861">+AM102</f>
        <v>0</v>
      </c>
      <c r="AO98" s="186">
        <f t="shared" ref="AO98" si="862">+AN102</f>
        <v>0</v>
      </c>
      <c r="AP98" s="186">
        <f t="shared" ref="AP98" si="863">+AO102</f>
        <v>0</v>
      </c>
      <c r="AQ98" s="186">
        <f t="shared" ref="AQ98" si="864">+AP102</f>
        <v>0</v>
      </c>
      <c r="AR98" s="186">
        <f t="shared" ref="AR98" si="865">+AQ102</f>
        <v>0</v>
      </c>
      <c r="AS98" s="186">
        <f t="shared" ref="AS98" si="866">+AR102</f>
        <v>0</v>
      </c>
      <c r="AT98" s="186">
        <f t="shared" ref="AT98" si="867">+AS102</f>
        <v>0</v>
      </c>
      <c r="AU98" s="186">
        <f t="shared" ref="AU98" si="868">+AT102</f>
        <v>0</v>
      </c>
      <c r="AV98" s="186">
        <f t="shared" ref="AV98" si="869">+AU102</f>
        <v>0</v>
      </c>
      <c r="AW98" s="186">
        <f t="shared" ref="AW98" si="870">+AV102</f>
        <v>0</v>
      </c>
      <c r="AX98" s="186">
        <f t="shared" ref="AX98" si="871">+AW102</f>
        <v>0</v>
      </c>
    </row>
    <row r="99" spans="1:50">
      <c r="A99" s="191" t="s">
        <v>339</v>
      </c>
      <c r="B99" s="185"/>
      <c r="C99" s="185"/>
      <c r="D99" s="185"/>
      <c r="E99" s="185"/>
      <c r="F99" s="185"/>
      <c r="G99" s="185"/>
      <c r="H99" s="185"/>
      <c r="I99" s="185"/>
      <c r="J99" s="185"/>
      <c r="K99" s="185"/>
      <c r="L99" s="185"/>
      <c r="M99" s="185"/>
      <c r="N99" s="185"/>
      <c r="O99" s="185"/>
      <c r="P99" s="185"/>
      <c r="Q99" s="185"/>
      <c r="R99" s="186">
        <v>0</v>
      </c>
      <c r="S99" s="186">
        <f>+IF((S17-$R$17)&gt;$R$16,0,-PMT($R$15,$R$16,$S$98))</f>
        <v>0</v>
      </c>
      <c r="T99" s="186">
        <f t="shared" ref="T99:AX99" si="872">+IF((T17-$R$17)&gt;$R$16,0,-PMT($R$15,$R$16,$S$98))</f>
        <v>0</v>
      </c>
      <c r="U99" s="186">
        <f t="shared" si="872"/>
        <v>0</v>
      </c>
      <c r="V99" s="186">
        <f t="shared" si="872"/>
        <v>0</v>
      </c>
      <c r="W99" s="186">
        <f t="shared" si="872"/>
        <v>0</v>
      </c>
      <c r="X99" s="186">
        <f t="shared" si="872"/>
        <v>0</v>
      </c>
      <c r="Y99" s="186">
        <f t="shared" si="872"/>
        <v>0</v>
      </c>
      <c r="Z99" s="186">
        <f t="shared" si="872"/>
        <v>0</v>
      </c>
      <c r="AA99" s="186">
        <f t="shared" si="872"/>
        <v>0</v>
      </c>
      <c r="AB99" s="186">
        <f t="shared" si="872"/>
        <v>0</v>
      </c>
      <c r="AC99" s="186">
        <f t="shared" si="872"/>
        <v>0</v>
      </c>
      <c r="AD99" s="186">
        <f t="shared" si="872"/>
        <v>0</v>
      </c>
      <c r="AE99" s="186">
        <f t="shared" si="872"/>
        <v>0</v>
      </c>
      <c r="AF99" s="186">
        <f t="shared" si="872"/>
        <v>0</v>
      </c>
      <c r="AG99" s="186">
        <f t="shared" si="872"/>
        <v>0</v>
      </c>
      <c r="AH99" s="186">
        <f t="shared" si="872"/>
        <v>0</v>
      </c>
      <c r="AI99" s="186">
        <f t="shared" si="872"/>
        <v>0</v>
      </c>
      <c r="AJ99" s="186">
        <f t="shared" si="872"/>
        <v>0</v>
      </c>
      <c r="AK99" s="186">
        <f t="shared" si="872"/>
        <v>0</v>
      </c>
      <c r="AL99" s="186">
        <f t="shared" si="872"/>
        <v>0</v>
      </c>
      <c r="AM99" s="186">
        <f t="shared" si="872"/>
        <v>0</v>
      </c>
      <c r="AN99" s="186">
        <f t="shared" si="872"/>
        <v>0</v>
      </c>
      <c r="AO99" s="186">
        <f t="shared" si="872"/>
        <v>0</v>
      </c>
      <c r="AP99" s="186">
        <f t="shared" si="872"/>
        <v>0</v>
      </c>
      <c r="AQ99" s="186">
        <f t="shared" si="872"/>
        <v>0</v>
      </c>
      <c r="AR99" s="186">
        <f t="shared" si="872"/>
        <v>0</v>
      </c>
      <c r="AS99" s="186">
        <f t="shared" si="872"/>
        <v>0</v>
      </c>
      <c r="AT99" s="186">
        <f t="shared" si="872"/>
        <v>0</v>
      </c>
      <c r="AU99" s="186">
        <f t="shared" si="872"/>
        <v>0</v>
      </c>
      <c r="AV99" s="186">
        <f t="shared" si="872"/>
        <v>0</v>
      </c>
      <c r="AW99" s="186">
        <f t="shared" si="872"/>
        <v>0</v>
      </c>
      <c r="AX99" s="186">
        <f t="shared" si="872"/>
        <v>0</v>
      </c>
    </row>
    <row r="100" spans="1:50">
      <c r="A100" s="12" t="s">
        <v>122</v>
      </c>
      <c r="B100" s="185"/>
      <c r="C100" s="185"/>
      <c r="D100" s="185"/>
      <c r="E100" s="185"/>
      <c r="F100" s="185"/>
      <c r="G100" s="185"/>
      <c r="H100" s="185"/>
      <c r="I100" s="185"/>
      <c r="J100" s="185"/>
      <c r="K100" s="185"/>
      <c r="L100" s="185"/>
      <c r="M100" s="185"/>
      <c r="N100" s="185"/>
      <c r="O100" s="185"/>
      <c r="P100" s="185"/>
      <c r="Q100" s="185"/>
      <c r="R100" s="186">
        <v>0</v>
      </c>
      <c r="S100" s="186">
        <f>+S98*$H$15</f>
        <v>0</v>
      </c>
      <c r="T100" s="186">
        <f t="shared" ref="T100:AX100" si="873">+T98*$H$15</f>
        <v>0</v>
      </c>
      <c r="U100" s="186">
        <f t="shared" si="873"/>
        <v>0</v>
      </c>
      <c r="V100" s="186">
        <f t="shared" si="873"/>
        <v>0</v>
      </c>
      <c r="W100" s="186">
        <f t="shared" si="873"/>
        <v>0</v>
      </c>
      <c r="X100" s="186">
        <f t="shared" si="873"/>
        <v>0</v>
      </c>
      <c r="Y100" s="186">
        <f t="shared" si="873"/>
        <v>0</v>
      </c>
      <c r="Z100" s="186">
        <f t="shared" si="873"/>
        <v>0</v>
      </c>
      <c r="AA100" s="186">
        <f t="shared" si="873"/>
        <v>0</v>
      </c>
      <c r="AB100" s="186">
        <f t="shared" si="873"/>
        <v>0</v>
      </c>
      <c r="AC100" s="186">
        <f t="shared" si="873"/>
        <v>0</v>
      </c>
      <c r="AD100" s="186">
        <f t="shared" si="873"/>
        <v>0</v>
      </c>
      <c r="AE100" s="186">
        <f t="shared" si="873"/>
        <v>0</v>
      </c>
      <c r="AF100" s="186">
        <f t="shared" si="873"/>
        <v>0</v>
      </c>
      <c r="AG100" s="186">
        <f t="shared" si="873"/>
        <v>0</v>
      </c>
      <c r="AH100" s="186">
        <f t="shared" si="873"/>
        <v>0</v>
      </c>
      <c r="AI100" s="186">
        <f t="shared" si="873"/>
        <v>0</v>
      </c>
      <c r="AJ100" s="186">
        <f t="shared" si="873"/>
        <v>0</v>
      </c>
      <c r="AK100" s="186">
        <f t="shared" si="873"/>
        <v>0</v>
      </c>
      <c r="AL100" s="186">
        <f t="shared" si="873"/>
        <v>0</v>
      </c>
      <c r="AM100" s="186">
        <f t="shared" si="873"/>
        <v>0</v>
      </c>
      <c r="AN100" s="186">
        <f t="shared" si="873"/>
        <v>0</v>
      </c>
      <c r="AO100" s="186">
        <f t="shared" si="873"/>
        <v>0</v>
      </c>
      <c r="AP100" s="186">
        <f t="shared" si="873"/>
        <v>0</v>
      </c>
      <c r="AQ100" s="186">
        <f t="shared" si="873"/>
        <v>0</v>
      </c>
      <c r="AR100" s="186">
        <f t="shared" si="873"/>
        <v>0</v>
      </c>
      <c r="AS100" s="186">
        <f t="shared" si="873"/>
        <v>0</v>
      </c>
      <c r="AT100" s="186">
        <f t="shared" si="873"/>
        <v>0</v>
      </c>
      <c r="AU100" s="186">
        <f t="shared" si="873"/>
        <v>0</v>
      </c>
      <c r="AV100" s="186">
        <f t="shared" si="873"/>
        <v>0</v>
      </c>
      <c r="AW100" s="186">
        <f t="shared" si="873"/>
        <v>0</v>
      </c>
      <c r="AX100" s="186">
        <f t="shared" si="873"/>
        <v>0</v>
      </c>
    </row>
    <row r="101" spans="1:50">
      <c r="A101" s="12" t="s">
        <v>123</v>
      </c>
      <c r="B101" s="185"/>
      <c r="C101" s="185"/>
      <c r="D101" s="185"/>
      <c r="E101" s="185"/>
      <c r="F101" s="185"/>
      <c r="G101" s="185"/>
      <c r="H101" s="185"/>
      <c r="I101" s="185"/>
      <c r="J101" s="185"/>
      <c r="K101" s="185"/>
      <c r="L101" s="185"/>
      <c r="M101" s="185"/>
      <c r="N101" s="185"/>
      <c r="O101" s="185"/>
      <c r="P101" s="185"/>
      <c r="Q101" s="185"/>
      <c r="R101" s="186">
        <f t="shared" ref="R101:S101" si="874">+R99-R100</f>
        <v>0</v>
      </c>
      <c r="S101" s="186">
        <f t="shared" si="874"/>
        <v>0</v>
      </c>
      <c r="T101" s="186">
        <f t="shared" ref="T101:AX101" si="875">+T99-T100</f>
        <v>0</v>
      </c>
      <c r="U101" s="186">
        <f t="shared" si="875"/>
        <v>0</v>
      </c>
      <c r="V101" s="186">
        <f t="shared" si="875"/>
        <v>0</v>
      </c>
      <c r="W101" s="186">
        <f t="shared" si="875"/>
        <v>0</v>
      </c>
      <c r="X101" s="186">
        <f t="shared" si="875"/>
        <v>0</v>
      </c>
      <c r="Y101" s="186">
        <f t="shared" si="875"/>
        <v>0</v>
      </c>
      <c r="Z101" s="186">
        <f t="shared" si="875"/>
        <v>0</v>
      </c>
      <c r="AA101" s="186">
        <f t="shared" si="875"/>
        <v>0</v>
      </c>
      <c r="AB101" s="186">
        <f t="shared" si="875"/>
        <v>0</v>
      </c>
      <c r="AC101" s="186">
        <f t="shared" si="875"/>
        <v>0</v>
      </c>
      <c r="AD101" s="186">
        <f t="shared" si="875"/>
        <v>0</v>
      </c>
      <c r="AE101" s="186">
        <f t="shared" si="875"/>
        <v>0</v>
      </c>
      <c r="AF101" s="186">
        <f t="shared" si="875"/>
        <v>0</v>
      </c>
      <c r="AG101" s="186">
        <f t="shared" si="875"/>
        <v>0</v>
      </c>
      <c r="AH101" s="186">
        <f t="shared" si="875"/>
        <v>0</v>
      </c>
      <c r="AI101" s="186">
        <f t="shared" si="875"/>
        <v>0</v>
      </c>
      <c r="AJ101" s="186">
        <f t="shared" si="875"/>
        <v>0</v>
      </c>
      <c r="AK101" s="186">
        <f t="shared" si="875"/>
        <v>0</v>
      </c>
      <c r="AL101" s="186">
        <f t="shared" si="875"/>
        <v>0</v>
      </c>
      <c r="AM101" s="186">
        <f t="shared" si="875"/>
        <v>0</v>
      </c>
      <c r="AN101" s="186">
        <f t="shared" si="875"/>
        <v>0</v>
      </c>
      <c r="AO101" s="186">
        <f t="shared" si="875"/>
        <v>0</v>
      </c>
      <c r="AP101" s="186">
        <f t="shared" si="875"/>
        <v>0</v>
      </c>
      <c r="AQ101" s="186">
        <f t="shared" si="875"/>
        <v>0</v>
      </c>
      <c r="AR101" s="186">
        <f t="shared" si="875"/>
        <v>0</v>
      </c>
      <c r="AS101" s="186">
        <f t="shared" si="875"/>
        <v>0</v>
      </c>
      <c r="AT101" s="186">
        <f t="shared" si="875"/>
        <v>0</v>
      </c>
      <c r="AU101" s="186">
        <f t="shared" si="875"/>
        <v>0</v>
      </c>
      <c r="AV101" s="186">
        <f t="shared" si="875"/>
        <v>0</v>
      </c>
      <c r="AW101" s="186">
        <f t="shared" si="875"/>
        <v>0</v>
      </c>
      <c r="AX101" s="186">
        <f t="shared" si="875"/>
        <v>0</v>
      </c>
    </row>
    <row r="102" spans="1:50">
      <c r="A102" s="46" t="s">
        <v>180</v>
      </c>
      <c r="B102" s="185"/>
      <c r="C102" s="185"/>
      <c r="D102" s="185"/>
      <c r="E102" s="185"/>
      <c r="F102" s="185"/>
      <c r="G102" s="185"/>
      <c r="H102" s="185"/>
      <c r="I102" s="185"/>
      <c r="J102" s="185"/>
      <c r="K102" s="185"/>
      <c r="L102" s="185"/>
      <c r="M102" s="185"/>
      <c r="N102" s="185"/>
      <c r="O102" s="185"/>
      <c r="P102" s="185"/>
      <c r="Q102" s="185"/>
      <c r="R102" s="186">
        <f t="shared" ref="R102:S102" si="876">+R98-R101</f>
        <v>0</v>
      </c>
      <c r="S102" s="186">
        <f t="shared" si="876"/>
        <v>0</v>
      </c>
      <c r="T102" s="186">
        <f t="shared" ref="T102:AX102" si="877">+T98-T101</f>
        <v>0</v>
      </c>
      <c r="U102" s="186">
        <f t="shared" si="877"/>
        <v>0</v>
      </c>
      <c r="V102" s="186">
        <f t="shared" si="877"/>
        <v>0</v>
      </c>
      <c r="W102" s="186">
        <f t="shared" si="877"/>
        <v>0</v>
      </c>
      <c r="X102" s="186">
        <f t="shared" si="877"/>
        <v>0</v>
      </c>
      <c r="Y102" s="186">
        <f t="shared" si="877"/>
        <v>0</v>
      </c>
      <c r="Z102" s="186">
        <f t="shared" si="877"/>
        <v>0</v>
      </c>
      <c r="AA102" s="186">
        <f t="shared" si="877"/>
        <v>0</v>
      </c>
      <c r="AB102" s="186">
        <f t="shared" si="877"/>
        <v>0</v>
      </c>
      <c r="AC102" s="186">
        <f t="shared" si="877"/>
        <v>0</v>
      </c>
      <c r="AD102" s="186">
        <f t="shared" si="877"/>
        <v>0</v>
      </c>
      <c r="AE102" s="186">
        <f t="shared" si="877"/>
        <v>0</v>
      </c>
      <c r="AF102" s="186">
        <f t="shared" si="877"/>
        <v>0</v>
      </c>
      <c r="AG102" s="186">
        <f t="shared" si="877"/>
        <v>0</v>
      </c>
      <c r="AH102" s="186">
        <f t="shared" si="877"/>
        <v>0</v>
      </c>
      <c r="AI102" s="186">
        <f t="shared" si="877"/>
        <v>0</v>
      </c>
      <c r="AJ102" s="186">
        <f t="shared" si="877"/>
        <v>0</v>
      </c>
      <c r="AK102" s="186">
        <f t="shared" si="877"/>
        <v>0</v>
      </c>
      <c r="AL102" s="186">
        <f t="shared" si="877"/>
        <v>0</v>
      </c>
      <c r="AM102" s="186">
        <f t="shared" si="877"/>
        <v>0</v>
      </c>
      <c r="AN102" s="186">
        <f t="shared" si="877"/>
        <v>0</v>
      </c>
      <c r="AO102" s="186">
        <f t="shared" si="877"/>
        <v>0</v>
      </c>
      <c r="AP102" s="186">
        <f t="shared" si="877"/>
        <v>0</v>
      </c>
      <c r="AQ102" s="186">
        <f t="shared" si="877"/>
        <v>0</v>
      </c>
      <c r="AR102" s="186">
        <f t="shared" si="877"/>
        <v>0</v>
      </c>
      <c r="AS102" s="186">
        <f t="shared" si="877"/>
        <v>0</v>
      </c>
      <c r="AT102" s="186">
        <f t="shared" si="877"/>
        <v>0</v>
      </c>
      <c r="AU102" s="186">
        <f t="shared" si="877"/>
        <v>0</v>
      </c>
      <c r="AV102" s="186">
        <f t="shared" si="877"/>
        <v>0</v>
      </c>
      <c r="AW102" s="186">
        <f t="shared" si="877"/>
        <v>0</v>
      </c>
      <c r="AX102" s="186">
        <f t="shared" si="877"/>
        <v>0</v>
      </c>
    </row>
    <row r="103" spans="1:50">
      <c r="A103" s="192" t="s">
        <v>179</v>
      </c>
      <c r="B103" s="185"/>
      <c r="C103" s="185"/>
      <c r="D103" s="185"/>
      <c r="E103" s="185"/>
      <c r="F103" s="185"/>
      <c r="G103" s="185"/>
      <c r="H103" s="185"/>
      <c r="I103" s="185"/>
      <c r="J103" s="185"/>
      <c r="K103" s="185"/>
      <c r="L103" s="185"/>
      <c r="M103" s="185"/>
      <c r="N103" s="185"/>
      <c r="O103" s="185"/>
      <c r="P103" s="185"/>
      <c r="Q103" s="185"/>
      <c r="R103" s="185"/>
      <c r="S103" s="186">
        <f>+'Flujo de Caja'!T22</f>
        <v>0</v>
      </c>
      <c r="T103" s="186">
        <f t="shared" ref="T103" si="878">+S107</f>
        <v>0</v>
      </c>
      <c r="U103" s="186">
        <f t="shared" ref="U103" si="879">+T107</f>
        <v>0</v>
      </c>
      <c r="V103" s="186">
        <f t="shared" ref="V103" si="880">+U107</f>
        <v>0</v>
      </c>
      <c r="W103" s="186">
        <f t="shared" ref="W103" si="881">+V107</f>
        <v>0</v>
      </c>
      <c r="X103" s="186">
        <f t="shared" ref="X103" si="882">+W107</f>
        <v>0</v>
      </c>
      <c r="Y103" s="186">
        <f t="shared" ref="Y103" si="883">+X107</f>
        <v>0</v>
      </c>
      <c r="Z103" s="186">
        <f t="shared" ref="Z103" si="884">+Y107</f>
        <v>0</v>
      </c>
      <c r="AA103" s="186">
        <f t="shared" ref="AA103" si="885">+Z107</f>
        <v>0</v>
      </c>
      <c r="AB103" s="186">
        <f t="shared" ref="AB103" si="886">+AA107</f>
        <v>0</v>
      </c>
      <c r="AC103" s="186">
        <f t="shared" ref="AC103" si="887">+AB107</f>
        <v>0</v>
      </c>
      <c r="AD103" s="186">
        <f t="shared" ref="AD103" si="888">+AC107</f>
        <v>0</v>
      </c>
      <c r="AE103" s="186">
        <f t="shared" ref="AE103" si="889">+AD107</f>
        <v>0</v>
      </c>
      <c r="AF103" s="186">
        <f t="shared" ref="AF103" si="890">+AE107</f>
        <v>0</v>
      </c>
      <c r="AG103" s="186">
        <f t="shared" ref="AG103" si="891">+AF107</f>
        <v>0</v>
      </c>
      <c r="AH103" s="186">
        <f t="shared" ref="AH103" si="892">+AG107</f>
        <v>0</v>
      </c>
      <c r="AI103" s="186">
        <f t="shared" ref="AI103" si="893">+AH107</f>
        <v>0</v>
      </c>
      <c r="AJ103" s="186">
        <f t="shared" ref="AJ103" si="894">+AI107</f>
        <v>0</v>
      </c>
      <c r="AK103" s="186">
        <f t="shared" ref="AK103" si="895">+AJ107</f>
        <v>0</v>
      </c>
      <c r="AL103" s="186">
        <f t="shared" ref="AL103" si="896">+AK107</f>
        <v>0</v>
      </c>
      <c r="AM103" s="186">
        <f t="shared" ref="AM103" si="897">+AL107</f>
        <v>0</v>
      </c>
      <c r="AN103" s="186">
        <f t="shared" ref="AN103" si="898">+AM107</f>
        <v>0</v>
      </c>
      <c r="AO103" s="186">
        <f t="shared" ref="AO103" si="899">+AN107</f>
        <v>0</v>
      </c>
      <c r="AP103" s="186">
        <f t="shared" ref="AP103" si="900">+AO107</f>
        <v>0</v>
      </c>
      <c r="AQ103" s="186">
        <f t="shared" ref="AQ103" si="901">+AP107</f>
        <v>0</v>
      </c>
      <c r="AR103" s="186">
        <f t="shared" ref="AR103" si="902">+AQ107</f>
        <v>0</v>
      </c>
      <c r="AS103" s="186">
        <f t="shared" ref="AS103" si="903">+AR107</f>
        <v>0</v>
      </c>
      <c r="AT103" s="186">
        <f t="shared" ref="AT103" si="904">+AS107</f>
        <v>0</v>
      </c>
      <c r="AU103" s="186">
        <f t="shared" ref="AU103" si="905">+AT107</f>
        <v>0</v>
      </c>
      <c r="AV103" s="186">
        <f t="shared" ref="AV103" si="906">+AU107</f>
        <v>0</v>
      </c>
      <c r="AW103" s="186">
        <f t="shared" ref="AW103" si="907">+AV107</f>
        <v>0</v>
      </c>
      <c r="AX103" s="186">
        <f t="shared" ref="AX103" si="908">+AW107</f>
        <v>0</v>
      </c>
    </row>
    <row r="104" spans="1:50">
      <c r="A104" s="191" t="s">
        <v>339</v>
      </c>
      <c r="B104" s="185"/>
      <c r="C104" s="185"/>
      <c r="D104" s="185"/>
      <c r="E104" s="185"/>
      <c r="F104" s="185"/>
      <c r="G104" s="185"/>
      <c r="H104" s="185"/>
      <c r="I104" s="185"/>
      <c r="J104" s="185"/>
      <c r="K104" s="185"/>
      <c r="L104" s="185"/>
      <c r="M104" s="185"/>
      <c r="N104" s="185"/>
      <c r="O104" s="185"/>
      <c r="P104" s="185"/>
      <c r="Q104" s="185"/>
      <c r="R104" s="185"/>
      <c r="S104" s="186">
        <v>0</v>
      </c>
      <c r="T104" s="186">
        <f>+IF((T17-$S$17)&gt;$S$16,0,-PMT($S$15,$S$16,$T$103))</f>
        <v>0</v>
      </c>
      <c r="U104" s="186">
        <f t="shared" ref="U104:AA104" si="909">+IF((U17-$S$17)&gt;$S$16,0,-PMT($S$15,$S$16,$T$103))</f>
        <v>0</v>
      </c>
      <c r="V104" s="186">
        <f t="shared" si="909"/>
        <v>0</v>
      </c>
      <c r="W104" s="186">
        <f t="shared" si="909"/>
        <v>0</v>
      </c>
      <c r="X104" s="186">
        <f t="shared" si="909"/>
        <v>0</v>
      </c>
      <c r="Y104" s="186">
        <f t="shared" si="909"/>
        <v>0</v>
      </c>
      <c r="Z104" s="186">
        <f t="shared" si="909"/>
        <v>0</v>
      </c>
      <c r="AA104" s="186">
        <f t="shared" si="909"/>
        <v>0</v>
      </c>
      <c r="AB104" s="186">
        <f t="shared" ref="AB104:AX104" si="910">+IF((AB17-$S$17)&gt;$S$16,0,-PMT($S$15,$S$16,$T$103))</f>
        <v>0</v>
      </c>
      <c r="AC104" s="186">
        <f t="shared" si="910"/>
        <v>0</v>
      </c>
      <c r="AD104" s="186">
        <f t="shared" si="910"/>
        <v>0</v>
      </c>
      <c r="AE104" s="186">
        <f t="shared" si="910"/>
        <v>0</v>
      </c>
      <c r="AF104" s="186">
        <f t="shared" si="910"/>
        <v>0</v>
      </c>
      <c r="AG104" s="186">
        <f t="shared" si="910"/>
        <v>0</v>
      </c>
      <c r="AH104" s="186">
        <f t="shared" si="910"/>
        <v>0</v>
      </c>
      <c r="AI104" s="186">
        <f t="shared" si="910"/>
        <v>0</v>
      </c>
      <c r="AJ104" s="186">
        <f t="shared" si="910"/>
        <v>0</v>
      </c>
      <c r="AK104" s="186">
        <f t="shared" si="910"/>
        <v>0</v>
      </c>
      <c r="AL104" s="186">
        <f t="shared" si="910"/>
        <v>0</v>
      </c>
      <c r="AM104" s="186">
        <f t="shared" si="910"/>
        <v>0</v>
      </c>
      <c r="AN104" s="186">
        <f t="shared" si="910"/>
        <v>0</v>
      </c>
      <c r="AO104" s="186">
        <f t="shared" si="910"/>
        <v>0</v>
      </c>
      <c r="AP104" s="186">
        <f t="shared" si="910"/>
        <v>0</v>
      </c>
      <c r="AQ104" s="186">
        <f t="shared" si="910"/>
        <v>0</v>
      </c>
      <c r="AR104" s="186">
        <f t="shared" si="910"/>
        <v>0</v>
      </c>
      <c r="AS104" s="186">
        <f t="shared" si="910"/>
        <v>0</v>
      </c>
      <c r="AT104" s="186">
        <f t="shared" si="910"/>
        <v>0</v>
      </c>
      <c r="AU104" s="186">
        <f t="shared" si="910"/>
        <v>0</v>
      </c>
      <c r="AV104" s="186">
        <f t="shared" si="910"/>
        <v>0</v>
      </c>
      <c r="AW104" s="186">
        <f t="shared" si="910"/>
        <v>0</v>
      </c>
      <c r="AX104" s="186">
        <f t="shared" si="910"/>
        <v>0</v>
      </c>
    </row>
    <row r="105" spans="1:50">
      <c r="A105" s="12" t="s">
        <v>122</v>
      </c>
      <c r="B105" s="185"/>
      <c r="C105" s="185"/>
      <c r="D105" s="185"/>
      <c r="E105" s="185"/>
      <c r="F105" s="185"/>
      <c r="G105" s="185"/>
      <c r="H105" s="185"/>
      <c r="I105" s="185"/>
      <c r="J105" s="185"/>
      <c r="K105" s="185"/>
      <c r="L105" s="185"/>
      <c r="M105" s="185"/>
      <c r="N105" s="185"/>
      <c r="O105" s="185"/>
      <c r="P105" s="185"/>
      <c r="Q105" s="185"/>
      <c r="R105" s="185"/>
      <c r="S105" s="186">
        <v>0</v>
      </c>
      <c r="T105" s="186">
        <f>+T103*$H$15</f>
        <v>0</v>
      </c>
      <c r="U105" s="186">
        <f t="shared" ref="U105:AA105" si="911">+U103*$H$15</f>
        <v>0</v>
      </c>
      <c r="V105" s="186">
        <f t="shared" si="911"/>
        <v>0</v>
      </c>
      <c r="W105" s="186">
        <f t="shared" si="911"/>
        <v>0</v>
      </c>
      <c r="X105" s="186">
        <f t="shared" si="911"/>
        <v>0</v>
      </c>
      <c r="Y105" s="186">
        <f t="shared" si="911"/>
        <v>0</v>
      </c>
      <c r="Z105" s="186">
        <f t="shared" si="911"/>
        <v>0</v>
      </c>
      <c r="AA105" s="186">
        <f t="shared" si="911"/>
        <v>0</v>
      </c>
      <c r="AB105" s="186">
        <f t="shared" ref="AB105:AX105" si="912">+AB103*$H$15</f>
        <v>0</v>
      </c>
      <c r="AC105" s="186">
        <f t="shared" si="912"/>
        <v>0</v>
      </c>
      <c r="AD105" s="186">
        <f t="shared" si="912"/>
        <v>0</v>
      </c>
      <c r="AE105" s="186">
        <f t="shared" si="912"/>
        <v>0</v>
      </c>
      <c r="AF105" s="186">
        <f t="shared" si="912"/>
        <v>0</v>
      </c>
      <c r="AG105" s="186">
        <f t="shared" si="912"/>
        <v>0</v>
      </c>
      <c r="AH105" s="186">
        <f t="shared" si="912"/>
        <v>0</v>
      </c>
      <c r="AI105" s="186">
        <f t="shared" si="912"/>
        <v>0</v>
      </c>
      <c r="AJ105" s="186">
        <f t="shared" si="912"/>
        <v>0</v>
      </c>
      <c r="AK105" s="186">
        <f t="shared" si="912"/>
        <v>0</v>
      </c>
      <c r="AL105" s="186">
        <f t="shared" si="912"/>
        <v>0</v>
      </c>
      <c r="AM105" s="186">
        <f t="shared" si="912"/>
        <v>0</v>
      </c>
      <c r="AN105" s="186">
        <f t="shared" si="912"/>
        <v>0</v>
      </c>
      <c r="AO105" s="186">
        <f t="shared" si="912"/>
        <v>0</v>
      </c>
      <c r="AP105" s="186">
        <f t="shared" si="912"/>
        <v>0</v>
      </c>
      <c r="AQ105" s="186">
        <f t="shared" si="912"/>
        <v>0</v>
      </c>
      <c r="AR105" s="186">
        <f t="shared" si="912"/>
        <v>0</v>
      </c>
      <c r="AS105" s="186">
        <f t="shared" si="912"/>
        <v>0</v>
      </c>
      <c r="AT105" s="186">
        <f t="shared" si="912"/>
        <v>0</v>
      </c>
      <c r="AU105" s="186">
        <f t="shared" si="912"/>
        <v>0</v>
      </c>
      <c r="AV105" s="186">
        <f t="shared" si="912"/>
        <v>0</v>
      </c>
      <c r="AW105" s="186">
        <f t="shared" si="912"/>
        <v>0</v>
      </c>
      <c r="AX105" s="186">
        <f t="shared" si="912"/>
        <v>0</v>
      </c>
    </row>
    <row r="106" spans="1:50">
      <c r="A106" s="12" t="s">
        <v>123</v>
      </c>
      <c r="B106" s="185"/>
      <c r="C106" s="185"/>
      <c r="D106" s="185"/>
      <c r="E106" s="185"/>
      <c r="F106" s="185"/>
      <c r="G106" s="185"/>
      <c r="H106" s="185"/>
      <c r="I106" s="185"/>
      <c r="J106" s="185"/>
      <c r="K106" s="185"/>
      <c r="L106" s="185"/>
      <c r="M106" s="185"/>
      <c r="N106" s="185"/>
      <c r="O106" s="185"/>
      <c r="P106" s="185"/>
      <c r="Q106" s="185"/>
      <c r="R106" s="185"/>
      <c r="S106" s="186">
        <f t="shared" ref="S106:T106" si="913">+S104-S105</f>
        <v>0</v>
      </c>
      <c r="T106" s="186">
        <f t="shared" si="913"/>
        <v>0</v>
      </c>
      <c r="U106" s="186">
        <f t="shared" ref="U106:AA106" si="914">+U104-U105</f>
        <v>0</v>
      </c>
      <c r="V106" s="186">
        <f t="shared" si="914"/>
        <v>0</v>
      </c>
      <c r="W106" s="186">
        <f t="shared" si="914"/>
        <v>0</v>
      </c>
      <c r="X106" s="186">
        <f t="shared" si="914"/>
        <v>0</v>
      </c>
      <c r="Y106" s="186">
        <f t="shared" si="914"/>
        <v>0</v>
      </c>
      <c r="Z106" s="186">
        <f t="shared" si="914"/>
        <v>0</v>
      </c>
      <c r="AA106" s="186">
        <f t="shared" si="914"/>
        <v>0</v>
      </c>
      <c r="AB106" s="186">
        <f t="shared" ref="AB106:AX106" si="915">+AB104-AB105</f>
        <v>0</v>
      </c>
      <c r="AC106" s="186">
        <f t="shared" si="915"/>
        <v>0</v>
      </c>
      <c r="AD106" s="186">
        <f t="shared" si="915"/>
        <v>0</v>
      </c>
      <c r="AE106" s="186">
        <f t="shared" si="915"/>
        <v>0</v>
      </c>
      <c r="AF106" s="186">
        <f t="shared" si="915"/>
        <v>0</v>
      </c>
      <c r="AG106" s="186">
        <f t="shared" si="915"/>
        <v>0</v>
      </c>
      <c r="AH106" s="186">
        <f t="shared" si="915"/>
        <v>0</v>
      </c>
      <c r="AI106" s="186">
        <f t="shared" si="915"/>
        <v>0</v>
      </c>
      <c r="AJ106" s="186">
        <f t="shared" si="915"/>
        <v>0</v>
      </c>
      <c r="AK106" s="186">
        <f t="shared" si="915"/>
        <v>0</v>
      </c>
      <c r="AL106" s="186">
        <f t="shared" si="915"/>
        <v>0</v>
      </c>
      <c r="AM106" s="186">
        <f t="shared" si="915"/>
        <v>0</v>
      </c>
      <c r="AN106" s="186">
        <f t="shared" si="915"/>
        <v>0</v>
      </c>
      <c r="AO106" s="186">
        <f t="shared" si="915"/>
        <v>0</v>
      </c>
      <c r="AP106" s="186">
        <f t="shared" si="915"/>
        <v>0</v>
      </c>
      <c r="AQ106" s="186">
        <f t="shared" si="915"/>
        <v>0</v>
      </c>
      <c r="AR106" s="186">
        <f t="shared" si="915"/>
        <v>0</v>
      </c>
      <c r="AS106" s="186">
        <f t="shared" si="915"/>
        <v>0</v>
      </c>
      <c r="AT106" s="186">
        <f t="shared" si="915"/>
        <v>0</v>
      </c>
      <c r="AU106" s="186">
        <f t="shared" si="915"/>
        <v>0</v>
      </c>
      <c r="AV106" s="186">
        <f t="shared" si="915"/>
        <v>0</v>
      </c>
      <c r="AW106" s="186">
        <f t="shared" si="915"/>
        <v>0</v>
      </c>
      <c r="AX106" s="186">
        <f t="shared" si="915"/>
        <v>0</v>
      </c>
    </row>
    <row r="107" spans="1:50">
      <c r="A107" s="46" t="s">
        <v>180</v>
      </c>
      <c r="B107" s="185"/>
      <c r="C107" s="185"/>
      <c r="D107" s="185"/>
      <c r="E107" s="185"/>
      <c r="F107" s="185"/>
      <c r="G107" s="185"/>
      <c r="H107" s="185"/>
      <c r="I107" s="185"/>
      <c r="J107" s="185"/>
      <c r="K107" s="185"/>
      <c r="L107" s="185"/>
      <c r="M107" s="185"/>
      <c r="N107" s="185"/>
      <c r="O107" s="185"/>
      <c r="P107" s="185"/>
      <c r="Q107" s="185"/>
      <c r="R107" s="185"/>
      <c r="S107" s="186">
        <f t="shared" ref="S107:T107" si="916">+S103-S106</f>
        <v>0</v>
      </c>
      <c r="T107" s="186">
        <f t="shared" si="916"/>
        <v>0</v>
      </c>
      <c r="U107" s="186">
        <f t="shared" ref="U107:AA107" si="917">+U103-U106</f>
        <v>0</v>
      </c>
      <c r="V107" s="186">
        <f t="shared" si="917"/>
        <v>0</v>
      </c>
      <c r="W107" s="186">
        <f t="shared" si="917"/>
        <v>0</v>
      </c>
      <c r="X107" s="186">
        <f t="shared" si="917"/>
        <v>0</v>
      </c>
      <c r="Y107" s="186">
        <f t="shared" si="917"/>
        <v>0</v>
      </c>
      <c r="Z107" s="186">
        <f t="shared" si="917"/>
        <v>0</v>
      </c>
      <c r="AA107" s="186">
        <f t="shared" si="917"/>
        <v>0</v>
      </c>
      <c r="AB107" s="186">
        <f t="shared" ref="AB107:AX107" si="918">+AB103-AB106</f>
        <v>0</v>
      </c>
      <c r="AC107" s="186">
        <f t="shared" si="918"/>
        <v>0</v>
      </c>
      <c r="AD107" s="186">
        <f t="shared" si="918"/>
        <v>0</v>
      </c>
      <c r="AE107" s="186">
        <f t="shared" si="918"/>
        <v>0</v>
      </c>
      <c r="AF107" s="186">
        <f t="shared" si="918"/>
        <v>0</v>
      </c>
      <c r="AG107" s="186">
        <f t="shared" si="918"/>
        <v>0</v>
      </c>
      <c r="AH107" s="186">
        <f t="shared" si="918"/>
        <v>0</v>
      </c>
      <c r="AI107" s="186">
        <f t="shared" si="918"/>
        <v>0</v>
      </c>
      <c r="AJ107" s="186">
        <f t="shared" si="918"/>
        <v>0</v>
      </c>
      <c r="AK107" s="186">
        <f t="shared" si="918"/>
        <v>0</v>
      </c>
      <c r="AL107" s="186">
        <f t="shared" si="918"/>
        <v>0</v>
      </c>
      <c r="AM107" s="186">
        <f t="shared" si="918"/>
        <v>0</v>
      </c>
      <c r="AN107" s="186">
        <f t="shared" si="918"/>
        <v>0</v>
      </c>
      <c r="AO107" s="186">
        <f t="shared" si="918"/>
        <v>0</v>
      </c>
      <c r="AP107" s="186">
        <f t="shared" si="918"/>
        <v>0</v>
      </c>
      <c r="AQ107" s="186">
        <f t="shared" si="918"/>
        <v>0</v>
      </c>
      <c r="AR107" s="186">
        <f t="shared" si="918"/>
        <v>0</v>
      </c>
      <c r="AS107" s="186">
        <f t="shared" si="918"/>
        <v>0</v>
      </c>
      <c r="AT107" s="186">
        <f t="shared" si="918"/>
        <v>0</v>
      </c>
      <c r="AU107" s="186">
        <f t="shared" si="918"/>
        <v>0</v>
      </c>
      <c r="AV107" s="186">
        <f t="shared" si="918"/>
        <v>0</v>
      </c>
      <c r="AW107" s="186">
        <f t="shared" si="918"/>
        <v>0</v>
      </c>
      <c r="AX107" s="186">
        <f t="shared" si="918"/>
        <v>0</v>
      </c>
    </row>
    <row r="108" spans="1:50">
      <c r="A108" s="192" t="s">
        <v>179</v>
      </c>
      <c r="B108" s="185"/>
      <c r="C108" s="185"/>
      <c r="D108" s="185"/>
      <c r="E108" s="185"/>
      <c r="F108" s="185"/>
      <c r="G108" s="185"/>
      <c r="H108" s="185"/>
      <c r="I108" s="185"/>
      <c r="J108" s="185"/>
      <c r="K108" s="185"/>
      <c r="L108" s="185"/>
      <c r="M108" s="185"/>
      <c r="N108" s="185"/>
      <c r="O108" s="185"/>
      <c r="P108" s="185"/>
      <c r="Q108" s="185"/>
      <c r="R108" s="185"/>
      <c r="S108" s="185"/>
      <c r="T108" s="186">
        <f>+'Flujo de Caja'!U22</f>
        <v>0</v>
      </c>
      <c r="U108" s="186">
        <f t="shared" ref="U108" si="919">+T112</f>
        <v>0</v>
      </c>
      <c r="V108" s="186">
        <f t="shared" ref="V108" si="920">+U112</f>
        <v>0</v>
      </c>
      <c r="W108" s="186">
        <f t="shared" ref="W108" si="921">+V112</f>
        <v>0</v>
      </c>
      <c r="X108" s="186">
        <f t="shared" ref="X108" si="922">+W112</f>
        <v>0</v>
      </c>
      <c r="Y108" s="186">
        <f t="shared" ref="Y108" si="923">+X112</f>
        <v>0</v>
      </c>
      <c r="Z108" s="186">
        <f t="shared" ref="Z108" si="924">+Y112</f>
        <v>0</v>
      </c>
      <c r="AA108" s="186">
        <f t="shared" ref="AA108" si="925">+Z112</f>
        <v>0</v>
      </c>
      <c r="AB108" s="186">
        <f t="shared" ref="AB108" si="926">+AA112</f>
        <v>0</v>
      </c>
      <c r="AC108" s="186">
        <f t="shared" ref="AC108" si="927">+AB112</f>
        <v>0</v>
      </c>
      <c r="AD108" s="186">
        <f t="shared" ref="AD108" si="928">+AC112</f>
        <v>0</v>
      </c>
      <c r="AE108" s="186">
        <f t="shared" ref="AE108" si="929">+AD112</f>
        <v>0</v>
      </c>
      <c r="AF108" s="186">
        <f t="shared" ref="AF108" si="930">+AE112</f>
        <v>0</v>
      </c>
      <c r="AG108" s="186">
        <f t="shared" ref="AG108" si="931">+AF112</f>
        <v>0</v>
      </c>
      <c r="AH108" s="186">
        <f t="shared" ref="AH108" si="932">+AG112</f>
        <v>0</v>
      </c>
      <c r="AI108" s="186">
        <f t="shared" ref="AI108" si="933">+AH112</f>
        <v>0</v>
      </c>
      <c r="AJ108" s="186">
        <f t="shared" ref="AJ108" si="934">+AI112</f>
        <v>0</v>
      </c>
      <c r="AK108" s="186">
        <f t="shared" ref="AK108" si="935">+AJ112</f>
        <v>0</v>
      </c>
      <c r="AL108" s="186">
        <f t="shared" ref="AL108" si="936">+AK112</f>
        <v>0</v>
      </c>
      <c r="AM108" s="186">
        <f t="shared" ref="AM108" si="937">+AL112</f>
        <v>0</v>
      </c>
      <c r="AN108" s="186">
        <f t="shared" ref="AN108" si="938">+AM112</f>
        <v>0</v>
      </c>
      <c r="AO108" s="186">
        <f t="shared" ref="AO108" si="939">+AN112</f>
        <v>0</v>
      </c>
      <c r="AP108" s="186">
        <f t="shared" ref="AP108" si="940">+AO112</f>
        <v>0</v>
      </c>
      <c r="AQ108" s="186">
        <f t="shared" ref="AQ108" si="941">+AP112</f>
        <v>0</v>
      </c>
      <c r="AR108" s="186">
        <f t="shared" ref="AR108" si="942">+AQ112</f>
        <v>0</v>
      </c>
      <c r="AS108" s="186">
        <f t="shared" ref="AS108" si="943">+AR112</f>
        <v>0</v>
      </c>
      <c r="AT108" s="186">
        <f t="shared" ref="AT108" si="944">+AS112</f>
        <v>0</v>
      </c>
      <c r="AU108" s="186">
        <f t="shared" ref="AU108" si="945">+AT112</f>
        <v>0</v>
      </c>
      <c r="AV108" s="186">
        <f t="shared" ref="AV108" si="946">+AU112</f>
        <v>0</v>
      </c>
      <c r="AW108" s="186">
        <f t="shared" ref="AW108" si="947">+AV112</f>
        <v>0</v>
      </c>
      <c r="AX108" s="186">
        <f t="shared" ref="AX108" si="948">+AW112</f>
        <v>0</v>
      </c>
    </row>
    <row r="109" spans="1:50">
      <c r="A109" s="191" t="s">
        <v>339</v>
      </c>
      <c r="B109" s="185"/>
      <c r="C109" s="185"/>
      <c r="D109" s="185"/>
      <c r="E109" s="185"/>
      <c r="F109" s="185"/>
      <c r="G109" s="185"/>
      <c r="H109" s="185"/>
      <c r="I109" s="185"/>
      <c r="J109" s="185"/>
      <c r="K109" s="185"/>
      <c r="L109" s="185"/>
      <c r="M109" s="185"/>
      <c r="N109" s="185"/>
      <c r="O109" s="185"/>
      <c r="P109" s="185"/>
      <c r="Q109" s="185"/>
      <c r="R109" s="185"/>
      <c r="S109" s="185"/>
      <c r="T109" s="186">
        <v>0</v>
      </c>
      <c r="U109" s="186">
        <f>+IF((U17-$T$17)&gt;$T$16,0,-PMT($T$15,$T$16,$U$108))</f>
        <v>0</v>
      </c>
      <c r="V109" s="186">
        <f t="shared" ref="V109:AA109" si="949">+IF((V17-$T$17)&gt;$T$16,0,-PMT($T$15,$T$16,$U$108))</f>
        <v>0</v>
      </c>
      <c r="W109" s="186">
        <f t="shared" si="949"/>
        <v>0</v>
      </c>
      <c r="X109" s="186">
        <f t="shared" si="949"/>
        <v>0</v>
      </c>
      <c r="Y109" s="186">
        <f t="shared" si="949"/>
        <v>0</v>
      </c>
      <c r="Z109" s="186">
        <f t="shared" si="949"/>
        <v>0</v>
      </c>
      <c r="AA109" s="186">
        <f t="shared" si="949"/>
        <v>0</v>
      </c>
      <c r="AB109" s="186">
        <f t="shared" ref="AB109:AX109" si="950">+IF((AB17-$T$17)&gt;$T$16,0,-PMT($T$15,$T$16,$U$108))</f>
        <v>0</v>
      </c>
      <c r="AC109" s="186">
        <f t="shared" si="950"/>
        <v>0</v>
      </c>
      <c r="AD109" s="186">
        <f t="shared" si="950"/>
        <v>0</v>
      </c>
      <c r="AE109" s="186">
        <f t="shared" si="950"/>
        <v>0</v>
      </c>
      <c r="AF109" s="186">
        <f t="shared" si="950"/>
        <v>0</v>
      </c>
      <c r="AG109" s="186">
        <f t="shared" si="950"/>
        <v>0</v>
      </c>
      <c r="AH109" s="186">
        <f t="shared" si="950"/>
        <v>0</v>
      </c>
      <c r="AI109" s="186">
        <f t="shared" si="950"/>
        <v>0</v>
      </c>
      <c r="AJ109" s="186">
        <f t="shared" si="950"/>
        <v>0</v>
      </c>
      <c r="AK109" s="186">
        <f t="shared" si="950"/>
        <v>0</v>
      </c>
      <c r="AL109" s="186">
        <f t="shared" si="950"/>
        <v>0</v>
      </c>
      <c r="AM109" s="186">
        <f t="shared" si="950"/>
        <v>0</v>
      </c>
      <c r="AN109" s="186">
        <f t="shared" si="950"/>
        <v>0</v>
      </c>
      <c r="AO109" s="186">
        <f t="shared" si="950"/>
        <v>0</v>
      </c>
      <c r="AP109" s="186">
        <f t="shared" si="950"/>
        <v>0</v>
      </c>
      <c r="AQ109" s="186">
        <f t="shared" si="950"/>
        <v>0</v>
      </c>
      <c r="AR109" s="186">
        <f t="shared" si="950"/>
        <v>0</v>
      </c>
      <c r="AS109" s="186">
        <f t="shared" si="950"/>
        <v>0</v>
      </c>
      <c r="AT109" s="186">
        <f t="shared" si="950"/>
        <v>0</v>
      </c>
      <c r="AU109" s="186">
        <f t="shared" si="950"/>
        <v>0</v>
      </c>
      <c r="AV109" s="186">
        <f t="shared" si="950"/>
        <v>0</v>
      </c>
      <c r="AW109" s="186">
        <f t="shared" si="950"/>
        <v>0</v>
      </c>
      <c r="AX109" s="186">
        <f t="shared" si="950"/>
        <v>0</v>
      </c>
    </row>
    <row r="110" spans="1:50">
      <c r="A110" s="12" t="s">
        <v>122</v>
      </c>
      <c r="B110" s="185"/>
      <c r="C110" s="185"/>
      <c r="D110" s="185"/>
      <c r="E110" s="185"/>
      <c r="F110" s="185"/>
      <c r="G110" s="185"/>
      <c r="H110" s="185"/>
      <c r="I110" s="185"/>
      <c r="J110" s="185"/>
      <c r="K110" s="185"/>
      <c r="L110" s="185"/>
      <c r="M110" s="185"/>
      <c r="N110" s="185"/>
      <c r="O110" s="185"/>
      <c r="P110" s="185"/>
      <c r="Q110" s="185"/>
      <c r="R110" s="185"/>
      <c r="S110" s="185"/>
      <c r="T110" s="186">
        <v>0</v>
      </c>
      <c r="U110" s="186">
        <f>+U108*$H$15</f>
        <v>0</v>
      </c>
      <c r="V110" s="186">
        <f t="shared" ref="V110:AA110" si="951">+V108*$H$15</f>
        <v>0</v>
      </c>
      <c r="W110" s="186">
        <f t="shared" si="951"/>
        <v>0</v>
      </c>
      <c r="X110" s="186">
        <f t="shared" si="951"/>
        <v>0</v>
      </c>
      <c r="Y110" s="186">
        <f t="shared" si="951"/>
        <v>0</v>
      </c>
      <c r="Z110" s="186">
        <f t="shared" si="951"/>
        <v>0</v>
      </c>
      <c r="AA110" s="186">
        <f t="shared" si="951"/>
        <v>0</v>
      </c>
      <c r="AB110" s="186">
        <f t="shared" ref="AB110:AX110" si="952">+AB108*$H$15</f>
        <v>0</v>
      </c>
      <c r="AC110" s="186">
        <f t="shared" si="952"/>
        <v>0</v>
      </c>
      <c r="AD110" s="186">
        <f t="shared" si="952"/>
        <v>0</v>
      </c>
      <c r="AE110" s="186">
        <f t="shared" si="952"/>
        <v>0</v>
      </c>
      <c r="AF110" s="186">
        <f t="shared" si="952"/>
        <v>0</v>
      </c>
      <c r="AG110" s="186">
        <f t="shared" si="952"/>
        <v>0</v>
      </c>
      <c r="AH110" s="186">
        <f t="shared" si="952"/>
        <v>0</v>
      </c>
      <c r="AI110" s="186">
        <f t="shared" si="952"/>
        <v>0</v>
      </c>
      <c r="AJ110" s="186">
        <f t="shared" si="952"/>
        <v>0</v>
      </c>
      <c r="AK110" s="186">
        <f t="shared" si="952"/>
        <v>0</v>
      </c>
      <c r="AL110" s="186">
        <f t="shared" si="952"/>
        <v>0</v>
      </c>
      <c r="AM110" s="186">
        <f t="shared" si="952"/>
        <v>0</v>
      </c>
      <c r="AN110" s="186">
        <f t="shared" si="952"/>
        <v>0</v>
      </c>
      <c r="AO110" s="186">
        <f t="shared" si="952"/>
        <v>0</v>
      </c>
      <c r="AP110" s="186">
        <f t="shared" si="952"/>
        <v>0</v>
      </c>
      <c r="AQ110" s="186">
        <f t="shared" si="952"/>
        <v>0</v>
      </c>
      <c r="AR110" s="186">
        <f t="shared" si="952"/>
        <v>0</v>
      </c>
      <c r="AS110" s="186">
        <f t="shared" si="952"/>
        <v>0</v>
      </c>
      <c r="AT110" s="186">
        <f t="shared" si="952"/>
        <v>0</v>
      </c>
      <c r="AU110" s="186">
        <f t="shared" si="952"/>
        <v>0</v>
      </c>
      <c r="AV110" s="186">
        <f t="shared" si="952"/>
        <v>0</v>
      </c>
      <c r="AW110" s="186">
        <f t="shared" si="952"/>
        <v>0</v>
      </c>
      <c r="AX110" s="186">
        <f t="shared" si="952"/>
        <v>0</v>
      </c>
    </row>
    <row r="111" spans="1:50">
      <c r="A111" s="12" t="s">
        <v>123</v>
      </c>
      <c r="B111" s="185"/>
      <c r="C111" s="185"/>
      <c r="D111" s="185"/>
      <c r="E111" s="185"/>
      <c r="F111" s="185"/>
      <c r="G111" s="185"/>
      <c r="H111" s="185"/>
      <c r="I111" s="185"/>
      <c r="J111" s="185"/>
      <c r="K111" s="185"/>
      <c r="L111" s="185"/>
      <c r="M111" s="185"/>
      <c r="N111" s="185"/>
      <c r="O111" s="185"/>
      <c r="P111" s="185"/>
      <c r="Q111" s="185"/>
      <c r="R111" s="185"/>
      <c r="S111" s="185"/>
      <c r="T111" s="186">
        <f t="shared" ref="T111:U111" si="953">+T109-T110</f>
        <v>0</v>
      </c>
      <c r="U111" s="186">
        <f t="shared" si="953"/>
        <v>0</v>
      </c>
      <c r="V111" s="186">
        <f t="shared" ref="V111:AA111" si="954">+V109-V110</f>
        <v>0</v>
      </c>
      <c r="W111" s="186">
        <f t="shared" si="954"/>
        <v>0</v>
      </c>
      <c r="X111" s="186">
        <f t="shared" si="954"/>
        <v>0</v>
      </c>
      <c r="Y111" s="186">
        <f t="shared" si="954"/>
        <v>0</v>
      </c>
      <c r="Z111" s="186">
        <f t="shared" si="954"/>
        <v>0</v>
      </c>
      <c r="AA111" s="186">
        <f t="shared" si="954"/>
        <v>0</v>
      </c>
      <c r="AB111" s="186">
        <f t="shared" ref="AB111:AX111" si="955">+AB109-AB110</f>
        <v>0</v>
      </c>
      <c r="AC111" s="186">
        <f t="shared" si="955"/>
        <v>0</v>
      </c>
      <c r="AD111" s="186">
        <f t="shared" si="955"/>
        <v>0</v>
      </c>
      <c r="AE111" s="186">
        <f t="shared" si="955"/>
        <v>0</v>
      </c>
      <c r="AF111" s="186">
        <f t="shared" si="955"/>
        <v>0</v>
      </c>
      <c r="AG111" s="186">
        <f t="shared" si="955"/>
        <v>0</v>
      </c>
      <c r="AH111" s="186">
        <f t="shared" si="955"/>
        <v>0</v>
      </c>
      <c r="AI111" s="186">
        <f t="shared" si="955"/>
        <v>0</v>
      </c>
      <c r="AJ111" s="186">
        <f t="shared" si="955"/>
        <v>0</v>
      </c>
      <c r="AK111" s="186">
        <f t="shared" si="955"/>
        <v>0</v>
      </c>
      <c r="AL111" s="186">
        <f t="shared" si="955"/>
        <v>0</v>
      </c>
      <c r="AM111" s="186">
        <f t="shared" si="955"/>
        <v>0</v>
      </c>
      <c r="AN111" s="186">
        <f t="shared" si="955"/>
        <v>0</v>
      </c>
      <c r="AO111" s="186">
        <f t="shared" si="955"/>
        <v>0</v>
      </c>
      <c r="AP111" s="186">
        <f t="shared" si="955"/>
        <v>0</v>
      </c>
      <c r="AQ111" s="186">
        <f t="shared" si="955"/>
        <v>0</v>
      </c>
      <c r="AR111" s="186">
        <f t="shared" si="955"/>
        <v>0</v>
      </c>
      <c r="AS111" s="186">
        <f t="shared" si="955"/>
        <v>0</v>
      </c>
      <c r="AT111" s="186">
        <f t="shared" si="955"/>
        <v>0</v>
      </c>
      <c r="AU111" s="186">
        <f t="shared" si="955"/>
        <v>0</v>
      </c>
      <c r="AV111" s="186">
        <f t="shared" si="955"/>
        <v>0</v>
      </c>
      <c r="AW111" s="186">
        <f t="shared" si="955"/>
        <v>0</v>
      </c>
      <c r="AX111" s="186">
        <f t="shared" si="955"/>
        <v>0</v>
      </c>
    </row>
    <row r="112" spans="1:50">
      <c r="A112" s="46" t="s">
        <v>180</v>
      </c>
      <c r="B112" s="185"/>
      <c r="C112" s="185"/>
      <c r="D112" s="185"/>
      <c r="E112" s="185"/>
      <c r="F112" s="185"/>
      <c r="G112" s="185"/>
      <c r="H112" s="185"/>
      <c r="I112" s="185"/>
      <c r="J112" s="185"/>
      <c r="K112" s="185"/>
      <c r="L112" s="185"/>
      <c r="M112" s="185"/>
      <c r="N112" s="185"/>
      <c r="O112" s="185"/>
      <c r="P112" s="185"/>
      <c r="Q112" s="185"/>
      <c r="R112" s="185"/>
      <c r="S112" s="185"/>
      <c r="T112" s="186">
        <f t="shared" ref="T112:U112" si="956">+T108-T111</f>
        <v>0</v>
      </c>
      <c r="U112" s="186">
        <f t="shared" si="956"/>
        <v>0</v>
      </c>
      <c r="V112" s="186">
        <f t="shared" ref="V112:AA112" si="957">+V108-V111</f>
        <v>0</v>
      </c>
      <c r="W112" s="186">
        <f t="shared" si="957"/>
        <v>0</v>
      </c>
      <c r="X112" s="186">
        <f t="shared" si="957"/>
        <v>0</v>
      </c>
      <c r="Y112" s="186">
        <f t="shared" si="957"/>
        <v>0</v>
      </c>
      <c r="Z112" s="186">
        <f t="shared" si="957"/>
        <v>0</v>
      </c>
      <c r="AA112" s="186">
        <f t="shared" si="957"/>
        <v>0</v>
      </c>
      <c r="AB112" s="186">
        <f t="shared" ref="AB112:AX112" si="958">+AB108-AB111</f>
        <v>0</v>
      </c>
      <c r="AC112" s="186">
        <f t="shared" si="958"/>
        <v>0</v>
      </c>
      <c r="AD112" s="186">
        <f t="shared" si="958"/>
        <v>0</v>
      </c>
      <c r="AE112" s="186">
        <f t="shared" si="958"/>
        <v>0</v>
      </c>
      <c r="AF112" s="186">
        <f t="shared" si="958"/>
        <v>0</v>
      </c>
      <c r="AG112" s="186">
        <f t="shared" si="958"/>
        <v>0</v>
      </c>
      <c r="AH112" s="186">
        <f t="shared" si="958"/>
        <v>0</v>
      </c>
      <c r="AI112" s="186">
        <f t="shared" si="958"/>
        <v>0</v>
      </c>
      <c r="AJ112" s="186">
        <f t="shared" si="958"/>
        <v>0</v>
      </c>
      <c r="AK112" s="186">
        <f t="shared" si="958"/>
        <v>0</v>
      </c>
      <c r="AL112" s="186">
        <f t="shared" si="958"/>
        <v>0</v>
      </c>
      <c r="AM112" s="186">
        <f t="shared" si="958"/>
        <v>0</v>
      </c>
      <c r="AN112" s="186">
        <f t="shared" si="958"/>
        <v>0</v>
      </c>
      <c r="AO112" s="186">
        <f t="shared" si="958"/>
        <v>0</v>
      </c>
      <c r="AP112" s="186">
        <f t="shared" si="958"/>
        <v>0</v>
      </c>
      <c r="AQ112" s="186">
        <f t="shared" si="958"/>
        <v>0</v>
      </c>
      <c r="AR112" s="186">
        <f t="shared" si="958"/>
        <v>0</v>
      </c>
      <c r="AS112" s="186">
        <f t="shared" si="958"/>
        <v>0</v>
      </c>
      <c r="AT112" s="186">
        <f t="shared" si="958"/>
        <v>0</v>
      </c>
      <c r="AU112" s="186">
        <f t="shared" si="958"/>
        <v>0</v>
      </c>
      <c r="AV112" s="186">
        <f t="shared" si="958"/>
        <v>0</v>
      </c>
      <c r="AW112" s="186">
        <f t="shared" si="958"/>
        <v>0</v>
      </c>
      <c r="AX112" s="186">
        <f t="shared" si="958"/>
        <v>0</v>
      </c>
    </row>
    <row r="113" spans="1:50">
      <c r="A113" s="192" t="s">
        <v>179</v>
      </c>
      <c r="B113" s="185"/>
      <c r="C113" s="185"/>
      <c r="D113" s="185"/>
      <c r="E113" s="185"/>
      <c r="F113" s="185"/>
      <c r="G113" s="185"/>
      <c r="H113" s="185"/>
      <c r="I113" s="185"/>
      <c r="J113" s="185"/>
      <c r="K113" s="185"/>
      <c r="L113" s="185"/>
      <c r="M113" s="185"/>
      <c r="N113" s="185"/>
      <c r="O113" s="185"/>
      <c r="P113" s="185"/>
      <c r="Q113" s="185"/>
      <c r="R113" s="185"/>
      <c r="S113" s="185"/>
      <c r="T113" s="185"/>
      <c r="U113" s="186">
        <f>+'Flujo de Caja'!V22</f>
        <v>0</v>
      </c>
      <c r="V113" s="186">
        <f t="shared" ref="V113" si="959">+U117</f>
        <v>0</v>
      </c>
      <c r="W113" s="186">
        <f t="shared" ref="W113" si="960">+V117</f>
        <v>0</v>
      </c>
      <c r="X113" s="186">
        <f t="shared" ref="X113" si="961">+W117</f>
        <v>0</v>
      </c>
      <c r="Y113" s="186">
        <f t="shared" ref="Y113" si="962">+X117</f>
        <v>0</v>
      </c>
      <c r="Z113" s="186">
        <f t="shared" ref="Z113" si="963">+Y117</f>
        <v>0</v>
      </c>
      <c r="AA113" s="186">
        <f t="shared" ref="AA113" si="964">+Z117</f>
        <v>0</v>
      </c>
      <c r="AB113" s="186">
        <f t="shared" ref="AB113" si="965">+AA117</f>
        <v>0</v>
      </c>
      <c r="AC113" s="186">
        <f t="shared" ref="AC113" si="966">+AB117</f>
        <v>0</v>
      </c>
      <c r="AD113" s="186">
        <f t="shared" ref="AD113" si="967">+AC117</f>
        <v>0</v>
      </c>
      <c r="AE113" s="186">
        <f t="shared" ref="AE113" si="968">+AD117</f>
        <v>0</v>
      </c>
      <c r="AF113" s="186">
        <f t="shared" ref="AF113" si="969">+AE117</f>
        <v>0</v>
      </c>
      <c r="AG113" s="186">
        <f t="shared" ref="AG113" si="970">+AF117</f>
        <v>0</v>
      </c>
      <c r="AH113" s="186">
        <f t="shared" ref="AH113" si="971">+AG117</f>
        <v>0</v>
      </c>
      <c r="AI113" s="186">
        <f t="shared" ref="AI113" si="972">+AH117</f>
        <v>0</v>
      </c>
      <c r="AJ113" s="186">
        <f t="shared" ref="AJ113" si="973">+AI117</f>
        <v>0</v>
      </c>
      <c r="AK113" s="186">
        <f t="shared" ref="AK113" si="974">+AJ117</f>
        <v>0</v>
      </c>
      <c r="AL113" s="186">
        <f t="shared" ref="AL113" si="975">+AK117</f>
        <v>0</v>
      </c>
      <c r="AM113" s="186">
        <f t="shared" ref="AM113" si="976">+AL117</f>
        <v>0</v>
      </c>
      <c r="AN113" s="186">
        <f t="shared" ref="AN113" si="977">+AM117</f>
        <v>0</v>
      </c>
      <c r="AO113" s="186">
        <f t="shared" ref="AO113" si="978">+AN117</f>
        <v>0</v>
      </c>
      <c r="AP113" s="186">
        <f t="shared" ref="AP113" si="979">+AO117</f>
        <v>0</v>
      </c>
      <c r="AQ113" s="186">
        <f t="shared" ref="AQ113" si="980">+AP117</f>
        <v>0</v>
      </c>
      <c r="AR113" s="186">
        <f t="shared" ref="AR113" si="981">+AQ117</f>
        <v>0</v>
      </c>
      <c r="AS113" s="186">
        <f t="shared" ref="AS113" si="982">+AR117</f>
        <v>0</v>
      </c>
      <c r="AT113" s="186">
        <f t="shared" ref="AT113" si="983">+AS117</f>
        <v>0</v>
      </c>
      <c r="AU113" s="186">
        <f t="shared" ref="AU113" si="984">+AT117</f>
        <v>0</v>
      </c>
      <c r="AV113" s="186">
        <f t="shared" ref="AV113" si="985">+AU117</f>
        <v>0</v>
      </c>
      <c r="AW113" s="186">
        <f t="shared" ref="AW113" si="986">+AV117</f>
        <v>0</v>
      </c>
      <c r="AX113" s="186">
        <f t="shared" ref="AX113" si="987">+AW117</f>
        <v>0</v>
      </c>
    </row>
    <row r="114" spans="1:50">
      <c r="A114" s="191" t="s">
        <v>339</v>
      </c>
      <c r="B114" s="185"/>
      <c r="C114" s="185"/>
      <c r="D114" s="185"/>
      <c r="E114" s="185"/>
      <c r="F114" s="185"/>
      <c r="G114" s="185"/>
      <c r="H114" s="185"/>
      <c r="I114" s="185"/>
      <c r="J114" s="185"/>
      <c r="K114" s="185"/>
      <c r="L114" s="185"/>
      <c r="M114" s="185"/>
      <c r="N114" s="185"/>
      <c r="O114" s="185"/>
      <c r="P114" s="185"/>
      <c r="Q114" s="185"/>
      <c r="R114" s="185"/>
      <c r="S114" s="185"/>
      <c r="T114" s="185"/>
      <c r="U114" s="186">
        <v>0</v>
      </c>
      <c r="V114" s="186">
        <f>+IF((V17-$U$17)&gt;$U$16,0,-PMT($U$15,$U$16,$V$113))</f>
        <v>0</v>
      </c>
      <c r="W114" s="186">
        <f t="shared" ref="W114:AA114" si="988">+IF((W17-$U$17)&gt;$U$16,0,-PMT($U$15,$U$16,$V$113))</f>
        <v>0</v>
      </c>
      <c r="X114" s="186">
        <f t="shared" si="988"/>
        <v>0</v>
      </c>
      <c r="Y114" s="186">
        <f t="shared" si="988"/>
        <v>0</v>
      </c>
      <c r="Z114" s="186">
        <f t="shared" si="988"/>
        <v>0</v>
      </c>
      <c r="AA114" s="186">
        <f t="shared" si="988"/>
        <v>0</v>
      </c>
      <c r="AB114" s="186">
        <f t="shared" ref="AB114:AX114" si="989">+IF((AB17-$U$17)&gt;$U$16,0,-PMT($U$15,$U$16,$V$113))</f>
        <v>0</v>
      </c>
      <c r="AC114" s="186">
        <f t="shared" si="989"/>
        <v>0</v>
      </c>
      <c r="AD114" s="186">
        <f t="shared" si="989"/>
        <v>0</v>
      </c>
      <c r="AE114" s="186">
        <f t="shared" si="989"/>
        <v>0</v>
      </c>
      <c r="AF114" s="186">
        <f t="shared" si="989"/>
        <v>0</v>
      </c>
      <c r="AG114" s="186">
        <f t="shared" si="989"/>
        <v>0</v>
      </c>
      <c r="AH114" s="186">
        <f t="shared" si="989"/>
        <v>0</v>
      </c>
      <c r="AI114" s="186">
        <f t="shared" si="989"/>
        <v>0</v>
      </c>
      <c r="AJ114" s="186">
        <f t="shared" si="989"/>
        <v>0</v>
      </c>
      <c r="AK114" s="186">
        <f t="shared" si="989"/>
        <v>0</v>
      </c>
      <c r="AL114" s="186">
        <f t="shared" si="989"/>
        <v>0</v>
      </c>
      <c r="AM114" s="186">
        <f t="shared" si="989"/>
        <v>0</v>
      </c>
      <c r="AN114" s="186">
        <f t="shared" si="989"/>
        <v>0</v>
      </c>
      <c r="AO114" s="186">
        <f t="shared" si="989"/>
        <v>0</v>
      </c>
      <c r="AP114" s="186">
        <f t="shared" si="989"/>
        <v>0</v>
      </c>
      <c r="AQ114" s="186">
        <f t="shared" si="989"/>
        <v>0</v>
      </c>
      <c r="AR114" s="186">
        <f t="shared" si="989"/>
        <v>0</v>
      </c>
      <c r="AS114" s="186">
        <f t="shared" si="989"/>
        <v>0</v>
      </c>
      <c r="AT114" s="186">
        <f t="shared" si="989"/>
        <v>0</v>
      </c>
      <c r="AU114" s="186">
        <f t="shared" si="989"/>
        <v>0</v>
      </c>
      <c r="AV114" s="186">
        <f t="shared" si="989"/>
        <v>0</v>
      </c>
      <c r="AW114" s="186">
        <f t="shared" si="989"/>
        <v>0</v>
      </c>
      <c r="AX114" s="186">
        <f t="shared" si="989"/>
        <v>0</v>
      </c>
    </row>
    <row r="115" spans="1:50">
      <c r="A115" s="12" t="s">
        <v>122</v>
      </c>
      <c r="B115" s="185"/>
      <c r="C115" s="185"/>
      <c r="D115" s="185"/>
      <c r="E115" s="185"/>
      <c r="F115" s="185"/>
      <c r="G115" s="185"/>
      <c r="H115" s="185"/>
      <c r="I115" s="185"/>
      <c r="J115" s="185"/>
      <c r="K115" s="185"/>
      <c r="L115" s="185"/>
      <c r="M115" s="185"/>
      <c r="N115" s="185"/>
      <c r="O115" s="185"/>
      <c r="P115" s="185"/>
      <c r="Q115" s="185"/>
      <c r="R115" s="185"/>
      <c r="S115" s="185"/>
      <c r="T115" s="185"/>
      <c r="U115" s="186">
        <v>0</v>
      </c>
      <c r="V115" s="186">
        <f>+V113*$H$15</f>
        <v>0</v>
      </c>
      <c r="W115" s="186">
        <f t="shared" ref="W115:AA115" si="990">+W113*$H$15</f>
        <v>0</v>
      </c>
      <c r="X115" s="186">
        <f t="shared" si="990"/>
        <v>0</v>
      </c>
      <c r="Y115" s="186">
        <f t="shared" si="990"/>
        <v>0</v>
      </c>
      <c r="Z115" s="186">
        <f t="shared" si="990"/>
        <v>0</v>
      </c>
      <c r="AA115" s="186">
        <f t="shared" si="990"/>
        <v>0</v>
      </c>
      <c r="AB115" s="186">
        <f t="shared" ref="AB115:AX115" si="991">+AB113*$H$15</f>
        <v>0</v>
      </c>
      <c r="AC115" s="186">
        <f t="shared" si="991"/>
        <v>0</v>
      </c>
      <c r="AD115" s="186">
        <f t="shared" si="991"/>
        <v>0</v>
      </c>
      <c r="AE115" s="186">
        <f t="shared" si="991"/>
        <v>0</v>
      </c>
      <c r="AF115" s="186">
        <f t="shared" si="991"/>
        <v>0</v>
      </c>
      <c r="AG115" s="186">
        <f t="shared" si="991"/>
        <v>0</v>
      </c>
      <c r="AH115" s="186">
        <f t="shared" si="991"/>
        <v>0</v>
      </c>
      <c r="AI115" s="186">
        <f t="shared" si="991"/>
        <v>0</v>
      </c>
      <c r="AJ115" s="186">
        <f t="shared" si="991"/>
        <v>0</v>
      </c>
      <c r="AK115" s="186">
        <f t="shared" si="991"/>
        <v>0</v>
      </c>
      <c r="AL115" s="186">
        <f t="shared" si="991"/>
        <v>0</v>
      </c>
      <c r="AM115" s="186">
        <f t="shared" si="991"/>
        <v>0</v>
      </c>
      <c r="AN115" s="186">
        <f t="shared" si="991"/>
        <v>0</v>
      </c>
      <c r="AO115" s="186">
        <f t="shared" si="991"/>
        <v>0</v>
      </c>
      <c r="AP115" s="186">
        <f t="shared" si="991"/>
        <v>0</v>
      </c>
      <c r="AQ115" s="186">
        <f t="shared" si="991"/>
        <v>0</v>
      </c>
      <c r="AR115" s="186">
        <f t="shared" si="991"/>
        <v>0</v>
      </c>
      <c r="AS115" s="186">
        <f t="shared" si="991"/>
        <v>0</v>
      </c>
      <c r="AT115" s="186">
        <f t="shared" si="991"/>
        <v>0</v>
      </c>
      <c r="AU115" s="186">
        <f t="shared" si="991"/>
        <v>0</v>
      </c>
      <c r="AV115" s="186">
        <f t="shared" si="991"/>
        <v>0</v>
      </c>
      <c r="AW115" s="186">
        <f t="shared" si="991"/>
        <v>0</v>
      </c>
      <c r="AX115" s="186">
        <f t="shared" si="991"/>
        <v>0</v>
      </c>
    </row>
    <row r="116" spans="1:50">
      <c r="A116" s="12" t="s">
        <v>123</v>
      </c>
      <c r="B116" s="185"/>
      <c r="C116" s="185"/>
      <c r="D116" s="185"/>
      <c r="E116" s="185"/>
      <c r="F116" s="185"/>
      <c r="G116" s="185"/>
      <c r="H116" s="185"/>
      <c r="I116" s="185"/>
      <c r="J116" s="185"/>
      <c r="K116" s="185"/>
      <c r="L116" s="185"/>
      <c r="M116" s="185"/>
      <c r="N116" s="185"/>
      <c r="O116" s="185"/>
      <c r="P116" s="185"/>
      <c r="Q116" s="185"/>
      <c r="R116" s="185"/>
      <c r="S116" s="185"/>
      <c r="T116" s="185"/>
      <c r="U116" s="186">
        <f t="shared" ref="U116:V116" si="992">+U114-U115</f>
        <v>0</v>
      </c>
      <c r="V116" s="186">
        <f t="shared" si="992"/>
        <v>0</v>
      </c>
      <c r="W116" s="186">
        <f t="shared" ref="W116:AA116" si="993">+W114-W115</f>
        <v>0</v>
      </c>
      <c r="X116" s="186">
        <f t="shared" si="993"/>
        <v>0</v>
      </c>
      <c r="Y116" s="186">
        <f t="shared" si="993"/>
        <v>0</v>
      </c>
      <c r="Z116" s="186">
        <f t="shared" si="993"/>
        <v>0</v>
      </c>
      <c r="AA116" s="186">
        <f t="shared" si="993"/>
        <v>0</v>
      </c>
      <c r="AB116" s="186">
        <f t="shared" ref="AB116:AX116" si="994">+AB114-AB115</f>
        <v>0</v>
      </c>
      <c r="AC116" s="186">
        <f t="shared" si="994"/>
        <v>0</v>
      </c>
      <c r="AD116" s="186">
        <f t="shared" si="994"/>
        <v>0</v>
      </c>
      <c r="AE116" s="186">
        <f t="shared" si="994"/>
        <v>0</v>
      </c>
      <c r="AF116" s="186">
        <f t="shared" si="994"/>
        <v>0</v>
      </c>
      <c r="AG116" s="186">
        <f t="shared" si="994"/>
        <v>0</v>
      </c>
      <c r="AH116" s="186">
        <f t="shared" si="994"/>
        <v>0</v>
      </c>
      <c r="AI116" s="186">
        <f t="shared" si="994"/>
        <v>0</v>
      </c>
      <c r="AJ116" s="186">
        <f t="shared" si="994"/>
        <v>0</v>
      </c>
      <c r="AK116" s="186">
        <f t="shared" si="994"/>
        <v>0</v>
      </c>
      <c r="AL116" s="186">
        <f t="shared" si="994"/>
        <v>0</v>
      </c>
      <c r="AM116" s="186">
        <f t="shared" si="994"/>
        <v>0</v>
      </c>
      <c r="AN116" s="186">
        <f t="shared" si="994"/>
        <v>0</v>
      </c>
      <c r="AO116" s="186">
        <f t="shared" si="994"/>
        <v>0</v>
      </c>
      <c r="AP116" s="186">
        <f t="shared" si="994"/>
        <v>0</v>
      </c>
      <c r="AQ116" s="186">
        <f t="shared" si="994"/>
        <v>0</v>
      </c>
      <c r="AR116" s="186">
        <f t="shared" si="994"/>
        <v>0</v>
      </c>
      <c r="AS116" s="186">
        <f t="shared" si="994"/>
        <v>0</v>
      </c>
      <c r="AT116" s="186">
        <f t="shared" si="994"/>
        <v>0</v>
      </c>
      <c r="AU116" s="186">
        <f t="shared" si="994"/>
        <v>0</v>
      </c>
      <c r="AV116" s="186">
        <f t="shared" si="994"/>
        <v>0</v>
      </c>
      <c r="AW116" s="186">
        <f t="shared" si="994"/>
        <v>0</v>
      </c>
      <c r="AX116" s="186">
        <f t="shared" si="994"/>
        <v>0</v>
      </c>
    </row>
    <row r="117" spans="1:50">
      <c r="A117" s="46" t="s">
        <v>180</v>
      </c>
      <c r="B117" s="185"/>
      <c r="C117" s="185"/>
      <c r="D117" s="185"/>
      <c r="E117" s="185"/>
      <c r="F117" s="185"/>
      <c r="G117" s="185"/>
      <c r="H117" s="185"/>
      <c r="I117" s="185"/>
      <c r="J117" s="185"/>
      <c r="K117" s="185"/>
      <c r="L117" s="185"/>
      <c r="M117" s="185"/>
      <c r="N117" s="185"/>
      <c r="O117" s="185"/>
      <c r="P117" s="185"/>
      <c r="Q117" s="185"/>
      <c r="R117" s="185"/>
      <c r="S117" s="185"/>
      <c r="T117" s="185"/>
      <c r="U117" s="186">
        <f t="shared" ref="U117:V117" si="995">+U113-U116</f>
        <v>0</v>
      </c>
      <c r="V117" s="186">
        <f t="shared" si="995"/>
        <v>0</v>
      </c>
      <c r="W117" s="186">
        <f t="shared" ref="W117:AA117" si="996">+W113-W116</f>
        <v>0</v>
      </c>
      <c r="X117" s="186">
        <f t="shared" si="996"/>
        <v>0</v>
      </c>
      <c r="Y117" s="186">
        <f t="shared" si="996"/>
        <v>0</v>
      </c>
      <c r="Z117" s="186">
        <f t="shared" si="996"/>
        <v>0</v>
      </c>
      <c r="AA117" s="186">
        <f t="shared" si="996"/>
        <v>0</v>
      </c>
      <c r="AB117" s="186">
        <f t="shared" ref="AB117:AX117" si="997">+AB113-AB116</f>
        <v>0</v>
      </c>
      <c r="AC117" s="186">
        <f t="shared" si="997"/>
        <v>0</v>
      </c>
      <c r="AD117" s="186">
        <f t="shared" si="997"/>
        <v>0</v>
      </c>
      <c r="AE117" s="186">
        <f t="shared" si="997"/>
        <v>0</v>
      </c>
      <c r="AF117" s="186">
        <f t="shared" si="997"/>
        <v>0</v>
      </c>
      <c r="AG117" s="186">
        <f t="shared" si="997"/>
        <v>0</v>
      </c>
      <c r="AH117" s="186">
        <f t="shared" si="997"/>
        <v>0</v>
      </c>
      <c r="AI117" s="186">
        <f t="shared" si="997"/>
        <v>0</v>
      </c>
      <c r="AJ117" s="186">
        <f t="shared" si="997"/>
        <v>0</v>
      </c>
      <c r="AK117" s="186">
        <f t="shared" si="997"/>
        <v>0</v>
      </c>
      <c r="AL117" s="186">
        <f t="shared" si="997"/>
        <v>0</v>
      </c>
      <c r="AM117" s="186">
        <f t="shared" si="997"/>
        <v>0</v>
      </c>
      <c r="AN117" s="186">
        <f t="shared" si="997"/>
        <v>0</v>
      </c>
      <c r="AO117" s="186">
        <f t="shared" si="997"/>
        <v>0</v>
      </c>
      <c r="AP117" s="186">
        <f t="shared" si="997"/>
        <v>0</v>
      </c>
      <c r="AQ117" s="186">
        <f t="shared" si="997"/>
        <v>0</v>
      </c>
      <c r="AR117" s="186">
        <f t="shared" si="997"/>
        <v>0</v>
      </c>
      <c r="AS117" s="186">
        <f t="shared" si="997"/>
        <v>0</v>
      </c>
      <c r="AT117" s="186">
        <f t="shared" si="997"/>
        <v>0</v>
      </c>
      <c r="AU117" s="186">
        <f t="shared" si="997"/>
        <v>0</v>
      </c>
      <c r="AV117" s="186">
        <f t="shared" si="997"/>
        <v>0</v>
      </c>
      <c r="AW117" s="186">
        <f t="shared" si="997"/>
        <v>0</v>
      </c>
      <c r="AX117" s="186">
        <f t="shared" si="997"/>
        <v>0</v>
      </c>
    </row>
    <row r="118" spans="1:50">
      <c r="A118" s="192" t="s">
        <v>179</v>
      </c>
      <c r="B118" s="185"/>
      <c r="C118" s="185"/>
      <c r="D118" s="185"/>
      <c r="E118" s="185"/>
      <c r="F118" s="185"/>
      <c r="G118" s="185"/>
      <c r="H118" s="185"/>
      <c r="I118" s="185"/>
      <c r="J118" s="185"/>
      <c r="K118" s="185"/>
      <c r="L118" s="185"/>
      <c r="M118" s="185"/>
      <c r="N118" s="185"/>
      <c r="O118" s="185"/>
      <c r="P118" s="185"/>
      <c r="Q118" s="185"/>
      <c r="R118" s="185"/>
      <c r="S118" s="185"/>
      <c r="T118" s="185"/>
      <c r="U118" s="185"/>
      <c r="V118" s="186">
        <f>+'Flujo de Caja'!W22</f>
        <v>0</v>
      </c>
      <c r="W118" s="186">
        <f t="shared" ref="W118" si="998">+V122</f>
        <v>0</v>
      </c>
      <c r="X118" s="186">
        <f t="shared" ref="X118" si="999">+W122</f>
        <v>0</v>
      </c>
      <c r="Y118" s="186">
        <f t="shared" ref="Y118" si="1000">+X122</f>
        <v>0</v>
      </c>
      <c r="Z118" s="186">
        <f t="shared" ref="Z118" si="1001">+Y122</f>
        <v>0</v>
      </c>
      <c r="AA118" s="186">
        <f t="shared" ref="AA118" si="1002">+Z122</f>
        <v>0</v>
      </c>
      <c r="AB118" s="186">
        <f t="shared" ref="AB118" si="1003">+AA122</f>
        <v>0</v>
      </c>
      <c r="AC118" s="186">
        <f t="shared" ref="AC118" si="1004">+AB122</f>
        <v>0</v>
      </c>
      <c r="AD118" s="186">
        <f t="shared" ref="AD118" si="1005">+AC122</f>
        <v>0</v>
      </c>
      <c r="AE118" s="186">
        <f t="shared" ref="AE118" si="1006">+AD122</f>
        <v>0</v>
      </c>
      <c r="AF118" s="186">
        <f t="shared" ref="AF118" si="1007">+AE122</f>
        <v>0</v>
      </c>
      <c r="AG118" s="186">
        <f t="shared" ref="AG118" si="1008">+AF122</f>
        <v>0</v>
      </c>
      <c r="AH118" s="186">
        <f t="shared" ref="AH118" si="1009">+AG122</f>
        <v>0</v>
      </c>
      <c r="AI118" s="186">
        <f t="shared" ref="AI118" si="1010">+AH122</f>
        <v>0</v>
      </c>
      <c r="AJ118" s="186">
        <f t="shared" ref="AJ118" si="1011">+AI122</f>
        <v>0</v>
      </c>
      <c r="AK118" s="186">
        <f t="shared" ref="AK118" si="1012">+AJ122</f>
        <v>0</v>
      </c>
      <c r="AL118" s="186">
        <f t="shared" ref="AL118" si="1013">+AK122</f>
        <v>0</v>
      </c>
      <c r="AM118" s="186">
        <f t="shared" ref="AM118" si="1014">+AL122</f>
        <v>0</v>
      </c>
      <c r="AN118" s="186">
        <f t="shared" ref="AN118" si="1015">+AM122</f>
        <v>0</v>
      </c>
      <c r="AO118" s="186">
        <f t="shared" ref="AO118" si="1016">+AN122</f>
        <v>0</v>
      </c>
      <c r="AP118" s="186">
        <f t="shared" ref="AP118" si="1017">+AO122</f>
        <v>0</v>
      </c>
      <c r="AQ118" s="186">
        <f t="shared" ref="AQ118" si="1018">+AP122</f>
        <v>0</v>
      </c>
      <c r="AR118" s="186">
        <f t="shared" ref="AR118" si="1019">+AQ122</f>
        <v>0</v>
      </c>
      <c r="AS118" s="186">
        <f t="shared" ref="AS118" si="1020">+AR122</f>
        <v>0</v>
      </c>
      <c r="AT118" s="186">
        <f t="shared" ref="AT118" si="1021">+AS122</f>
        <v>0</v>
      </c>
      <c r="AU118" s="186">
        <f t="shared" ref="AU118" si="1022">+AT122</f>
        <v>0</v>
      </c>
      <c r="AV118" s="186">
        <f t="shared" ref="AV118" si="1023">+AU122</f>
        <v>0</v>
      </c>
      <c r="AW118" s="186">
        <f t="shared" ref="AW118" si="1024">+AV122</f>
        <v>0</v>
      </c>
      <c r="AX118" s="186">
        <f t="shared" ref="AX118" si="1025">+AW122</f>
        <v>0</v>
      </c>
    </row>
    <row r="119" spans="1:50">
      <c r="A119" s="191" t="s">
        <v>339</v>
      </c>
      <c r="B119" s="185"/>
      <c r="C119" s="185"/>
      <c r="D119" s="185"/>
      <c r="E119" s="185"/>
      <c r="F119" s="185"/>
      <c r="G119" s="185"/>
      <c r="H119" s="185"/>
      <c r="I119" s="185"/>
      <c r="J119" s="185"/>
      <c r="K119" s="185"/>
      <c r="L119" s="185"/>
      <c r="M119" s="185"/>
      <c r="N119" s="185"/>
      <c r="O119" s="185"/>
      <c r="P119" s="185"/>
      <c r="Q119" s="185"/>
      <c r="R119" s="185"/>
      <c r="S119" s="185"/>
      <c r="T119" s="185"/>
      <c r="U119" s="185"/>
      <c r="V119" s="186">
        <v>0</v>
      </c>
      <c r="W119" s="186">
        <f>+IF((W17-$V$17)&gt;$V$16,0,-PMT($V$15,$V$16,$W$118))</f>
        <v>0</v>
      </c>
      <c r="X119" s="186">
        <f t="shared" ref="X119:AA119" si="1026">+IF((X17-$V$17)&gt;$V$16,0,-PMT($V$15,$V$16,$W$118))</f>
        <v>0</v>
      </c>
      <c r="Y119" s="186">
        <f t="shared" si="1026"/>
        <v>0</v>
      </c>
      <c r="Z119" s="186">
        <f t="shared" si="1026"/>
        <v>0</v>
      </c>
      <c r="AA119" s="186">
        <f t="shared" si="1026"/>
        <v>0</v>
      </c>
      <c r="AB119" s="186">
        <f t="shared" ref="AB119:AX119" si="1027">+IF((AB17-$V$17)&gt;$V$16,0,-PMT($V$15,$V$16,$W$118))</f>
        <v>0</v>
      </c>
      <c r="AC119" s="186">
        <f t="shared" si="1027"/>
        <v>0</v>
      </c>
      <c r="AD119" s="186">
        <f t="shared" si="1027"/>
        <v>0</v>
      </c>
      <c r="AE119" s="186">
        <f t="shared" si="1027"/>
        <v>0</v>
      </c>
      <c r="AF119" s="186">
        <f t="shared" si="1027"/>
        <v>0</v>
      </c>
      <c r="AG119" s="186">
        <f t="shared" si="1027"/>
        <v>0</v>
      </c>
      <c r="AH119" s="186">
        <f t="shared" si="1027"/>
        <v>0</v>
      </c>
      <c r="AI119" s="186">
        <f t="shared" si="1027"/>
        <v>0</v>
      </c>
      <c r="AJ119" s="186">
        <f t="shared" si="1027"/>
        <v>0</v>
      </c>
      <c r="AK119" s="186">
        <f t="shared" si="1027"/>
        <v>0</v>
      </c>
      <c r="AL119" s="186">
        <f t="shared" si="1027"/>
        <v>0</v>
      </c>
      <c r="AM119" s="186">
        <f t="shared" si="1027"/>
        <v>0</v>
      </c>
      <c r="AN119" s="186">
        <f t="shared" si="1027"/>
        <v>0</v>
      </c>
      <c r="AO119" s="186">
        <f t="shared" si="1027"/>
        <v>0</v>
      </c>
      <c r="AP119" s="186">
        <f t="shared" si="1027"/>
        <v>0</v>
      </c>
      <c r="AQ119" s="186">
        <f t="shared" si="1027"/>
        <v>0</v>
      </c>
      <c r="AR119" s="186">
        <f t="shared" si="1027"/>
        <v>0</v>
      </c>
      <c r="AS119" s="186">
        <f t="shared" si="1027"/>
        <v>0</v>
      </c>
      <c r="AT119" s="186">
        <f t="shared" si="1027"/>
        <v>0</v>
      </c>
      <c r="AU119" s="186">
        <f t="shared" si="1027"/>
        <v>0</v>
      </c>
      <c r="AV119" s="186">
        <f t="shared" si="1027"/>
        <v>0</v>
      </c>
      <c r="AW119" s="186">
        <f t="shared" si="1027"/>
        <v>0</v>
      </c>
      <c r="AX119" s="186">
        <f t="shared" si="1027"/>
        <v>0</v>
      </c>
    </row>
    <row r="120" spans="1:50">
      <c r="A120" s="12" t="s">
        <v>122</v>
      </c>
      <c r="B120" s="185"/>
      <c r="C120" s="185"/>
      <c r="D120" s="185"/>
      <c r="E120" s="185"/>
      <c r="F120" s="185"/>
      <c r="G120" s="185"/>
      <c r="H120" s="185"/>
      <c r="I120" s="185"/>
      <c r="J120" s="185"/>
      <c r="K120" s="185"/>
      <c r="L120" s="185"/>
      <c r="M120" s="185"/>
      <c r="N120" s="185"/>
      <c r="O120" s="185"/>
      <c r="P120" s="185"/>
      <c r="Q120" s="185"/>
      <c r="R120" s="185"/>
      <c r="S120" s="185"/>
      <c r="T120" s="185"/>
      <c r="U120" s="185"/>
      <c r="V120" s="186">
        <v>0</v>
      </c>
      <c r="W120" s="186">
        <f>+W118*$H$15</f>
        <v>0</v>
      </c>
      <c r="X120" s="186">
        <f t="shared" ref="X120:AA120" si="1028">+X118*$H$15</f>
        <v>0</v>
      </c>
      <c r="Y120" s="186">
        <f t="shared" si="1028"/>
        <v>0</v>
      </c>
      <c r="Z120" s="186">
        <f t="shared" si="1028"/>
        <v>0</v>
      </c>
      <c r="AA120" s="186">
        <f t="shared" si="1028"/>
        <v>0</v>
      </c>
      <c r="AB120" s="186">
        <f t="shared" ref="AB120:AX120" si="1029">+AB118*$H$15</f>
        <v>0</v>
      </c>
      <c r="AC120" s="186">
        <f t="shared" si="1029"/>
        <v>0</v>
      </c>
      <c r="AD120" s="186">
        <f t="shared" si="1029"/>
        <v>0</v>
      </c>
      <c r="AE120" s="186">
        <f t="shared" si="1029"/>
        <v>0</v>
      </c>
      <c r="AF120" s="186">
        <f t="shared" si="1029"/>
        <v>0</v>
      </c>
      <c r="AG120" s="186">
        <f t="shared" si="1029"/>
        <v>0</v>
      </c>
      <c r="AH120" s="186">
        <f t="shared" si="1029"/>
        <v>0</v>
      </c>
      <c r="AI120" s="186">
        <f t="shared" si="1029"/>
        <v>0</v>
      </c>
      <c r="AJ120" s="186">
        <f t="shared" si="1029"/>
        <v>0</v>
      </c>
      <c r="AK120" s="186">
        <f t="shared" si="1029"/>
        <v>0</v>
      </c>
      <c r="AL120" s="186">
        <f t="shared" si="1029"/>
        <v>0</v>
      </c>
      <c r="AM120" s="186">
        <f t="shared" si="1029"/>
        <v>0</v>
      </c>
      <c r="AN120" s="186">
        <f t="shared" si="1029"/>
        <v>0</v>
      </c>
      <c r="AO120" s="186">
        <f t="shared" si="1029"/>
        <v>0</v>
      </c>
      <c r="AP120" s="186">
        <f t="shared" si="1029"/>
        <v>0</v>
      </c>
      <c r="AQ120" s="186">
        <f t="shared" si="1029"/>
        <v>0</v>
      </c>
      <c r="AR120" s="186">
        <f t="shared" si="1029"/>
        <v>0</v>
      </c>
      <c r="AS120" s="186">
        <f t="shared" si="1029"/>
        <v>0</v>
      </c>
      <c r="AT120" s="186">
        <f t="shared" si="1029"/>
        <v>0</v>
      </c>
      <c r="AU120" s="186">
        <f t="shared" si="1029"/>
        <v>0</v>
      </c>
      <c r="AV120" s="186">
        <f t="shared" si="1029"/>
        <v>0</v>
      </c>
      <c r="AW120" s="186">
        <f t="shared" si="1029"/>
        <v>0</v>
      </c>
      <c r="AX120" s="186">
        <f t="shared" si="1029"/>
        <v>0</v>
      </c>
    </row>
    <row r="121" spans="1:50">
      <c r="A121" s="12" t="s">
        <v>123</v>
      </c>
      <c r="B121" s="185"/>
      <c r="C121" s="185"/>
      <c r="D121" s="185"/>
      <c r="E121" s="185"/>
      <c r="F121" s="185"/>
      <c r="G121" s="185"/>
      <c r="H121" s="185"/>
      <c r="I121" s="185"/>
      <c r="J121" s="185"/>
      <c r="K121" s="185"/>
      <c r="L121" s="185"/>
      <c r="M121" s="185"/>
      <c r="N121" s="185"/>
      <c r="O121" s="185"/>
      <c r="P121" s="185"/>
      <c r="Q121" s="185"/>
      <c r="R121" s="185"/>
      <c r="S121" s="185"/>
      <c r="T121" s="185"/>
      <c r="U121" s="185"/>
      <c r="V121" s="186">
        <f t="shared" ref="V121:W121" si="1030">+V119-V120</f>
        <v>0</v>
      </c>
      <c r="W121" s="186">
        <f t="shared" si="1030"/>
        <v>0</v>
      </c>
      <c r="X121" s="186">
        <f t="shared" ref="X121:AA121" si="1031">+X119-X120</f>
        <v>0</v>
      </c>
      <c r="Y121" s="186">
        <f t="shared" si="1031"/>
        <v>0</v>
      </c>
      <c r="Z121" s="186">
        <f t="shared" si="1031"/>
        <v>0</v>
      </c>
      <c r="AA121" s="186">
        <f t="shared" si="1031"/>
        <v>0</v>
      </c>
      <c r="AB121" s="186">
        <f t="shared" ref="AB121:AX121" si="1032">+AB119-AB120</f>
        <v>0</v>
      </c>
      <c r="AC121" s="186">
        <f t="shared" si="1032"/>
        <v>0</v>
      </c>
      <c r="AD121" s="186">
        <f t="shared" si="1032"/>
        <v>0</v>
      </c>
      <c r="AE121" s="186">
        <f t="shared" si="1032"/>
        <v>0</v>
      </c>
      <c r="AF121" s="186">
        <f t="shared" si="1032"/>
        <v>0</v>
      </c>
      <c r="AG121" s="186">
        <f t="shared" si="1032"/>
        <v>0</v>
      </c>
      <c r="AH121" s="186">
        <f t="shared" si="1032"/>
        <v>0</v>
      </c>
      <c r="AI121" s="186">
        <f t="shared" si="1032"/>
        <v>0</v>
      </c>
      <c r="AJ121" s="186">
        <f t="shared" si="1032"/>
        <v>0</v>
      </c>
      <c r="AK121" s="186">
        <f t="shared" si="1032"/>
        <v>0</v>
      </c>
      <c r="AL121" s="186">
        <f t="shared" si="1032"/>
        <v>0</v>
      </c>
      <c r="AM121" s="186">
        <f t="shared" si="1032"/>
        <v>0</v>
      </c>
      <c r="AN121" s="186">
        <f t="shared" si="1032"/>
        <v>0</v>
      </c>
      <c r="AO121" s="186">
        <f t="shared" si="1032"/>
        <v>0</v>
      </c>
      <c r="AP121" s="186">
        <f t="shared" si="1032"/>
        <v>0</v>
      </c>
      <c r="AQ121" s="186">
        <f t="shared" si="1032"/>
        <v>0</v>
      </c>
      <c r="AR121" s="186">
        <f t="shared" si="1032"/>
        <v>0</v>
      </c>
      <c r="AS121" s="186">
        <f t="shared" si="1032"/>
        <v>0</v>
      </c>
      <c r="AT121" s="186">
        <f t="shared" si="1032"/>
        <v>0</v>
      </c>
      <c r="AU121" s="186">
        <f t="shared" si="1032"/>
        <v>0</v>
      </c>
      <c r="AV121" s="186">
        <f t="shared" si="1032"/>
        <v>0</v>
      </c>
      <c r="AW121" s="186">
        <f t="shared" si="1032"/>
        <v>0</v>
      </c>
      <c r="AX121" s="186">
        <f t="shared" si="1032"/>
        <v>0</v>
      </c>
    </row>
    <row r="122" spans="1:50">
      <c r="A122" s="46" t="s">
        <v>180</v>
      </c>
      <c r="B122" s="185"/>
      <c r="C122" s="185"/>
      <c r="D122" s="185"/>
      <c r="E122" s="185"/>
      <c r="F122" s="185"/>
      <c r="G122" s="185"/>
      <c r="H122" s="185"/>
      <c r="I122" s="185"/>
      <c r="J122" s="185"/>
      <c r="K122" s="185"/>
      <c r="L122" s="185"/>
      <c r="M122" s="185"/>
      <c r="N122" s="185"/>
      <c r="O122" s="185"/>
      <c r="P122" s="185"/>
      <c r="Q122" s="185"/>
      <c r="R122" s="185"/>
      <c r="S122" s="185"/>
      <c r="T122" s="185"/>
      <c r="U122" s="185"/>
      <c r="V122" s="186">
        <f t="shared" ref="V122:W122" si="1033">+V118-V121</f>
        <v>0</v>
      </c>
      <c r="W122" s="186">
        <f t="shared" si="1033"/>
        <v>0</v>
      </c>
      <c r="X122" s="186">
        <f t="shared" ref="X122:AA122" si="1034">+X118-X121</f>
        <v>0</v>
      </c>
      <c r="Y122" s="186">
        <f t="shared" si="1034"/>
        <v>0</v>
      </c>
      <c r="Z122" s="186">
        <f t="shared" si="1034"/>
        <v>0</v>
      </c>
      <c r="AA122" s="186">
        <f t="shared" si="1034"/>
        <v>0</v>
      </c>
      <c r="AB122" s="186">
        <f t="shared" ref="AB122:AX122" si="1035">+AB118-AB121</f>
        <v>0</v>
      </c>
      <c r="AC122" s="186">
        <f t="shared" si="1035"/>
        <v>0</v>
      </c>
      <c r="AD122" s="186">
        <f t="shared" si="1035"/>
        <v>0</v>
      </c>
      <c r="AE122" s="186">
        <f t="shared" si="1035"/>
        <v>0</v>
      </c>
      <c r="AF122" s="186">
        <f t="shared" si="1035"/>
        <v>0</v>
      </c>
      <c r="AG122" s="186">
        <f t="shared" si="1035"/>
        <v>0</v>
      </c>
      <c r="AH122" s="186">
        <f t="shared" si="1035"/>
        <v>0</v>
      </c>
      <c r="AI122" s="186">
        <f t="shared" si="1035"/>
        <v>0</v>
      </c>
      <c r="AJ122" s="186">
        <f t="shared" si="1035"/>
        <v>0</v>
      </c>
      <c r="AK122" s="186">
        <f t="shared" si="1035"/>
        <v>0</v>
      </c>
      <c r="AL122" s="186">
        <f t="shared" si="1035"/>
        <v>0</v>
      </c>
      <c r="AM122" s="186">
        <f t="shared" si="1035"/>
        <v>0</v>
      </c>
      <c r="AN122" s="186">
        <f t="shared" si="1035"/>
        <v>0</v>
      </c>
      <c r="AO122" s="186">
        <f t="shared" si="1035"/>
        <v>0</v>
      </c>
      <c r="AP122" s="186">
        <f t="shared" si="1035"/>
        <v>0</v>
      </c>
      <c r="AQ122" s="186">
        <f t="shared" si="1035"/>
        <v>0</v>
      </c>
      <c r="AR122" s="186">
        <f t="shared" si="1035"/>
        <v>0</v>
      </c>
      <c r="AS122" s="186">
        <f t="shared" si="1035"/>
        <v>0</v>
      </c>
      <c r="AT122" s="186">
        <f t="shared" si="1035"/>
        <v>0</v>
      </c>
      <c r="AU122" s="186">
        <f t="shared" si="1035"/>
        <v>0</v>
      </c>
      <c r="AV122" s="186">
        <f t="shared" si="1035"/>
        <v>0</v>
      </c>
      <c r="AW122" s="186">
        <f t="shared" si="1035"/>
        <v>0</v>
      </c>
      <c r="AX122" s="186">
        <f t="shared" si="1035"/>
        <v>0</v>
      </c>
    </row>
    <row r="123" spans="1:50">
      <c r="A123" s="192" t="s">
        <v>179</v>
      </c>
      <c r="B123" s="185"/>
      <c r="C123" s="185"/>
      <c r="D123" s="185"/>
      <c r="E123" s="185"/>
      <c r="F123" s="185"/>
      <c r="G123" s="185"/>
      <c r="H123" s="185"/>
      <c r="I123" s="185"/>
      <c r="J123" s="185"/>
      <c r="K123" s="185"/>
      <c r="L123" s="185"/>
      <c r="M123" s="185"/>
      <c r="N123" s="185"/>
      <c r="O123" s="185"/>
      <c r="P123" s="185"/>
      <c r="Q123" s="185"/>
      <c r="R123" s="185"/>
      <c r="S123" s="185"/>
      <c r="T123" s="185"/>
      <c r="U123" s="185"/>
      <c r="V123" s="185"/>
      <c r="W123" s="186">
        <f>+'Flujo de Caja'!X22</f>
        <v>0</v>
      </c>
      <c r="X123" s="186">
        <f t="shared" ref="X123" si="1036">+W127</f>
        <v>0</v>
      </c>
      <c r="Y123" s="186">
        <f t="shared" ref="Y123" si="1037">+X127</f>
        <v>0</v>
      </c>
      <c r="Z123" s="186">
        <f t="shared" ref="Z123" si="1038">+Y127</f>
        <v>0</v>
      </c>
      <c r="AA123" s="186">
        <f t="shared" ref="AA123" si="1039">+Z127</f>
        <v>0</v>
      </c>
      <c r="AB123" s="186">
        <f t="shared" ref="AB123" si="1040">+AA127</f>
        <v>0</v>
      </c>
      <c r="AC123" s="186">
        <f t="shared" ref="AC123" si="1041">+AB127</f>
        <v>0</v>
      </c>
      <c r="AD123" s="186">
        <f t="shared" ref="AD123" si="1042">+AC127</f>
        <v>0</v>
      </c>
      <c r="AE123" s="186">
        <f t="shared" ref="AE123" si="1043">+AD127</f>
        <v>0</v>
      </c>
      <c r="AF123" s="186">
        <f t="shared" ref="AF123" si="1044">+AE127</f>
        <v>0</v>
      </c>
      <c r="AG123" s="186">
        <f t="shared" ref="AG123" si="1045">+AF127</f>
        <v>0</v>
      </c>
      <c r="AH123" s="186">
        <f t="shared" ref="AH123" si="1046">+AG127</f>
        <v>0</v>
      </c>
      <c r="AI123" s="186">
        <f t="shared" ref="AI123" si="1047">+AH127</f>
        <v>0</v>
      </c>
      <c r="AJ123" s="186">
        <f t="shared" ref="AJ123" si="1048">+AI127</f>
        <v>0</v>
      </c>
      <c r="AK123" s="186">
        <f t="shared" ref="AK123" si="1049">+AJ127</f>
        <v>0</v>
      </c>
      <c r="AL123" s="186">
        <f t="shared" ref="AL123" si="1050">+AK127</f>
        <v>0</v>
      </c>
      <c r="AM123" s="186">
        <f t="shared" ref="AM123" si="1051">+AL127</f>
        <v>0</v>
      </c>
      <c r="AN123" s="186">
        <f t="shared" ref="AN123" si="1052">+AM127</f>
        <v>0</v>
      </c>
      <c r="AO123" s="186">
        <f t="shared" ref="AO123" si="1053">+AN127</f>
        <v>0</v>
      </c>
      <c r="AP123" s="186">
        <f t="shared" ref="AP123" si="1054">+AO127</f>
        <v>0</v>
      </c>
      <c r="AQ123" s="186">
        <f t="shared" ref="AQ123" si="1055">+AP127</f>
        <v>0</v>
      </c>
      <c r="AR123" s="186">
        <f t="shared" ref="AR123" si="1056">+AQ127</f>
        <v>0</v>
      </c>
      <c r="AS123" s="186">
        <f t="shared" ref="AS123" si="1057">+AR127</f>
        <v>0</v>
      </c>
      <c r="AT123" s="186">
        <f t="shared" ref="AT123" si="1058">+AS127</f>
        <v>0</v>
      </c>
      <c r="AU123" s="186">
        <f t="shared" ref="AU123" si="1059">+AT127</f>
        <v>0</v>
      </c>
      <c r="AV123" s="186">
        <f t="shared" ref="AV123" si="1060">+AU127</f>
        <v>0</v>
      </c>
      <c r="AW123" s="186">
        <f t="shared" ref="AW123" si="1061">+AV127</f>
        <v>0</v>
      </c>
      <c r="AX123" s="186">
        <f t="shared" ref="AX123" si="1062">+AW127</f>
        <v>0</v>
      </c>
    </row>
    <row r="124" spans="1:50">
      <c r="A124" s="191" t="s">
        <v>339</v>
      </c>
      <c r="B124" s="185"/>
      <c r="C124" s="185"/>
      <c r="D124" s="185"/>
      <c r="E124" s="185"/>
      <c r="F124" s="185"/>
      <c r="G124" s="185"/>
      <c r="H124" s="185"/>
      <c r="I124" s="185"/>
      <c r="J124" s="185"/>
      <c r="K124" s="185"/>
      <c r="L124" s="185"/>
      <c r="M124" s="185"/>
      <c r="N124" s="185"/>
      <c r="O124" s="185"/>
      <c r="P124" s="185"/>
      <c r="Q124" s="185"/>
      <c r="R124" s="185"/>
      <c r="S124" s="185"/>
      <c r="T124" s="185"/>
      <c r="U124" s="185"/>
      <c r="V124" s="185"/>
      <c r="W124" s="186">
        <v>0</v>
      </c>
      <c r="X124" s="186">
        <f>+IF((X17-$W$17)&gt;$W$16,0,-PMT($W$15,$W$16,$X$123))</f>
        <v>0</v>
      </c>
      <c r="Y124" s="186">
        <f t="shared" ref="Y124:AA124" si="1063">+IF((Y17-$W$17)&gt;$W$16,0,-PMT($W$15,$W$16,$X$123))</f>
        <v>0</v>
      </c>
      <c r="Z124" s="186">
        <f t="shared" si="1063"/>
        <v>0</v>
      </c>
      <c r="AA124" s="186">
        <f t="shared" si="1063"/>
        <v>0</v>
      </c>
      <c r="AB124" s="186">
        <f t="shared" ref="AB124:AX124" si="1064">+IF((AB17-$W$17)&gt;$W$16,0,-PMT($W$15,$W$16,$X$123))</f>
        <v>0</v>
      </c>
      <c r="AC124" s="186">
        <f t="shared" si="1064"/>
        <v>0</v>
      </c>
      <c r="AD124" s="186">
        <f t="shared" si="1064"/>
        <v>0</v>
      </c>
      <c r="AE124" s="186">
        <f t="shared" si="1064"/>
        <v>0</v>
      </c>
      <c r="AF124" s="186">
        <f t="shared" si="1064"/>
        <v>0</v>
      </c>
      <c r="AG124" s="186">
        <f t="shared" si="1064"/>
        <v>0</v>
      </c>
      <c r="AH124" s="186">
        <f t="shared" si="1064"/>
        <v>0</v>
      </c>
      <c r="AI124" s="186">
        <f t="shared" si="1064"/>
        <v>0</v>
      </c>
      <c r="AJ124" s="186">
        <f t="shared" si="1064"/>
        <v>0</v>
      </c>
      <c r="AK124" s="186">
        <f t="shared" si="1064"/>
        <v>0</v>
      </c>
      <c r="AL124" s="186">
        <f t="shared" si="1064"/>
        <v>0</v>
      </c>
      <c r="AM124" s="186">
        <f t="shared" si="1064"/>
        <v>0</v>
      </c>
      <c r="AN124" s="186">
        <f t="shared" si="1064"/>
        <v>0</v>
      </c>
      <c r="AO124" s="186">
        <f t="shared" si="1064"/>
        <v>0</v>
      </c>
      <c r="AP124" s="186">
        <f t="shared" si="1064"/>
        <v>0</v>
      </c>
      <c r="AQ124" s="186">
        <f t="shared" si="1064"/>
        <v>0</v>
      </c>
      <c r="AR124" s="186">
        <f t="shared" si="1064"/>
        <v>0</v>
      </c>
      <c r="AS124" s="186">
        <f t="shared" si="1064"/>
        <v>0</v>
      </c>
      <c r="AT124" s="186">
        <f t="shared" si="1064"/>
        <v>0</v>
      </c>
      <c r="AU124" s="186">
        <f t="shared" si="1064"/>
        <v>0</v>
      </c>
      <c r="AV124" s="186">
        <f t="shared" si="1064"/>
        <v>0</v>
      </c>
      <c r="AW124" s="186">
        <f t="shared" si="1064"/>
        <v>0</v>
      </c>
      <c r="AX124" s="186">
        <f t="shared" si="1064"/>
        <v>0</v>
      </c>
    </row>
    <row r="125" spans="1:50">
      <c r="A125" s="12" t="s">
        <v>122</v>
      </c>
      <c r="B125" s="185"/>
      <c r="C125" s="185"/>
      <c r="D125" s="185"/>
      <c r="E125" s="185"/>
      <c r="F125" s="185"/>
      <c r="G125" s="185"/>
      <c r="H125" s="185"/>
      <c r="I125" s="185"/>
      <c r="J125" s="185"/>
      <c r="K125" s="185"/>
      <c r="L125" s="185"/>
      <c r="M125" s="185"/>
      <c r="N125" s="185"/>
      <c r="O125" s="185"/>
      <c r="P125" s="185"/>
      <c r="Q125" s="185"/>
      <c r="R125" s="185"/>
      <c r="S125" s="185"/>
      <c r="T125" s="185"/>
      <c r="U125" s="185"/>
      <c r="V125" s="185"/>
      <c r="W125" s="186">
        <v>0</v>
      </c>
      <c r="X125" s="186">
        <f>+X123*$H$15</f>
        <v>0</v>
      </c>
      <c r="Y125" s="186">
        <f t="shared" ref="Y125:AA125" si="1065">+Y123*$H$15</f>
        <v>0</v>
      </c>
      <c r="Z125" s="186">
        <f t="shared" si="1065"/>
        <v>0</v>
      </c>
      <c r="AA125" s="186">
        <f t="shared" si="1065"/>
        <v>0</v>
      </c>
      <c r="AB125" s="186">
        <f t="shared" ref="AB125:AX125" si="1066">+AB123*$H$15</f>
        <v>0</v>
      </c>
      <c r="AC125" s="186">
        <f t="shared" si="1066"/>
        <v>0</v>
      </c>
      <c r="AD125" s="186">
        <f t="shared" si="1066"/>
        <v>0</v>
      </c>
      <c r="AE125" s="186">
        <f t="shared" si="1066"/>
        <v>0</v>
      </c>
      <c r="AF125" s="186">
        <f t="shared" si="1066"/>
        <v>0</v>
      </c>
      <c r="AG125" s="186">
        <f t="shared" si="1066"/>
        <v>0</v>
      </c>
      <c r="AH125" s="186">
        <f t="shared" si="1066"/>
        <v>0</v>
      </c>
      <c r="AI125" s="186">
        <f t="shared" si="1066"/>
        <v>0</v>
      </c>
      <c r="AJ125" s="186">
        <f t="shared" si="1066"/>
        <v>0</v>
      </c>
      <c r="AK125" s="186">
        <f t="shared" si="1066"/>
        <v>0</v>
      </c>
      <c r="AL125" s="186">
        <f t="shared" si="1066"/>
        <v>0</v>
      </c>
      <c r="AM125" s="186">
        <f t="shared" si="1066"/>
        <v>0</v>
      </c>
      <c r="AN125" s="186">
        <f t="shared" si="1066"/>
        <v>0</v>
      </c>
      <c r="AO125" s="186">
        <f t="shared" si="1066"/>
        <v>0</v>
      </c>
      <c r="AP125" s="186">
        <f t="shared" si="1066"/>
        <v>0</v>
      </c>
      <c r="AQ125" s="186">
        <f t="shared" si="1066"/>
        <v>0</v>
      </c>
      <c r="AR125" s="186">
        <f t="shared" si="1066"/>
        <v>0</v>
      </c>
      <c r="AS125" s="186">
        <f t="shared" si="1066"/>
        <v>0</v>
      </c>
      <c r="AT125" s="186">
        <f t="shared" si="1066"/>
        <v>0</v>
      </c>
      <c r="AU125" s="186">
        <f t="shared" si="1066"/>
        <v>0</v>
      </c>
      <c r="AV125" s="186">
        <f t="shared" si="1066"/>
        <v>0</v>
      </c>
      <c r="AW125" s="186">
        <f t="shared" si="1066"/>
        <v>0</v>
      </c>
      <c r="AX125" s="186">
        <f t="shared" si="1066"/>
        <v>0</v>
      </c>
    </row>
    <row r="126" spans="1:50">
      <c r="A126" s="12" t="s">
        <v>123</v>
      </c>
      <c r="B126" s="185"/>
      <c r="C126" s="185"/>
      <c r="D126" s="185"/>
      <c r="E126" s="185"/>
      <c r="F126" s="185"/>
      <c r="G126" s="185"/>
      <c r="H126" s="185"/>
      <c r="I126" s="185"/>
      <c r="J126" s="185"/>
      <c r="K126" s="185"/>
      <c r="L126" s="185"/>
      <c r="M126" s="185"/>
      <c r="N126" s="185"/>
      <c r="O126" s="185"/>
      <c r="P126" s="185"/>
      <c r="Q126" s="185"/>
      <c r="R126" s="185"/>
      <c r="S126" s="185"/>
      <c r="T126" s="185"/>
      <c r="U126" s="185"/>
      <c r="V126" s="185"/>
      <c r="W126" s="186">
        <f t="shared" ref="W126:X126" si="1067">+W124-W125</f>
        <v>0</v>
      </c>
      <c r="X126" s="186">
        <f t="shared" si="1067"/>
        <v>0</v>
      </c>
      <c r="Y126" s="186">
        <f t="shared" ref="Y126:AA126" si="1068">+Y124-Y125</f>
        <v>0</v>
      </c>
      <c r="Z126" s="186">
        <f t="shared" si="1068"/>
        <v>0</v>
      </c>
      <c r="AA126" s="186">
        <f t="shared" si="1068"/>
        <v>0</v>
      </c>
      <c r="AB126" s="186">
        <f t="shared" ref="AB126:AX126" si="1069">+AB124-AB125</f>
        <v>0</v>
      </c>
      <c r="AC126" s="186">
        <f t="shared" si="1069"/>
        <v>0</v>
      </c>
      <c r="AD126" s="186">
        <f t="shared" si="1069"/>
        <v>0</v>
      </c>
      <c r="AE126" s="186">
        <f t="shared" si="1069"/>
        <v>0</v>
      </c>
      <c r="AF126" s="186">
        <f t="shared" si="1069"/>
        <v>0</v>
      </c>
      <c r="AG126" s="186">
        <f t="shared" si="1069"/>
        <v>0</v>
      </c>
      <c r="AH126" s="186">
        <f t="shared" si="1069"/>
        <v>0</v>
      </c>
      <c r="AI126" s="186">
        <f t="shared" si="1069"/>
        <v>0</v>
      </c>
      <c r="AJ126" s="186">
        <f t="shared" si="1069"/>
        <v>0</v>
      </c>
      <c r="AK126" s="186">
        <f t="shared" si="1069"/>
        <v>0</v>
      </c>
      <c r="AL126" s="186">
        <f t="shared" si="1069"/>
        <v>0</v>
      </c>
      <c r="AM126" s="186">
        <f t="shared" si="1069"/>
        <v>0</v>
      </c>
      <c r="AN126" s="186">
        <f t="shared" si="1069"/>
        <v>0</v>
      </c>
      <c r="AO126" s="186">
        <f t="shared" si="1069"/>
        <v>0</v>
      </c>
      <c r="AP126" s="186">
        <f t="shared" si="1069"/>
        <v>0</v>
      </c>
      <c r="AQ126" s="186">
        <f t="shared" si="1069"/>
        <v>0</v>
      </c>
      <c r="AR126" s="186">
        <f t="shared" si="1069"/>
        <v>0</v>
      </c>
      <c r="AS126" s="186">
        <f t="shared" si="1069"/>
        <v>0</v>
      </c>
      <c r="AT126" s="186">
        <f t="shared" si="1069"/>
        <v>0</v>
      </c>
      <c r="AU126" s="186">
        <f t="shared" si="1069"/>
        <v>0</v>
      </c>
      <c r="AV126" s="186">
        <f t="shared" si="1069"/>
        <v>0</v>
      </c>
      <c r="AW126" s="186">
        <f t="shared" si="1069"/>
        <v>0</v>
      </c>
      <c r="AX126" s="186">
        <f t="shared" si="1069"/>
        <v>0</v>
      </c>
    </row>
    <row r="127" spans="1:50">
      <c r="A127" s="46" t="s">
        <v>180</v>
      </c>
      <c r="B127" s="185"/>
      <c r="C127" s="185"/>
      <c r="D127" s="185"/>
      <c r="E127" s="185"/>
      <c r="F127" s="185"/>
      <c r="G127" s="185"/>
      <c r="H127" s="185"/>
      <c r="I127" s="185"/>
      <c r="J127" s="185"/>
      <c r="K127" s="185"/>
      <c r="L127" s="185"/>
      <c r="M127" s="185"/>
      <c r="N127" s="185"/>
      <c r="O127" s="185"/>
      <c r="P127" s="185"/>
      <c r="Q127" s="185"/>
      <c r="R127" s="185"/>
      <c r="S127" s="185"/>
      <c r="T127" s="185"/>
      <c r="U127" s="185"/>
      <c r="V127" s="185"/>
      <c r="W127" s="186">
        <f t="shared" ref="W127:X127" si="1070">+W123-W126</f>
        <v>0</v>
      </c>
      <c r="X127" s="186">
        <f t="shared" si="1070"/>
        <v>0</v>
      </c>
      <c r="Y127" s="186">
        <f t="shared" ref="Y127:AA127" si="1071">+Y123-Y126</f>
        <v>0</v>
      </c>
      <c r="Z127" s="186">
        <f t="shared" si="1071"/>
        <v>0</v>
      </c>
      <c r="AA127" s="186">
        <f t="shared" si="1071"/>
        <v>0</v>
      </c>
      <c r="AB127" s="186">
        <f t="shared" ref="AB127:AX127" si="1072">+AB123-AB126</f>
        <v>0</v>
      </c>
      <c r="AC127" s="186">
        <f t="shared" si="1072"/>
        <v>0</v>
      </c>
      <c r="AD127" s="186">
        <f t="shared" si="1072"/>
        <v>0</v>
      </c>
      <c r="AE127" s="186">
        <f t="shared" si="1072"/>
        <v>0</v>
      </c>
      <c r="AF127" s="186">
        <f t="shared" si="1072"/>
        <v>0</v>
      </c>
      <c r="AG127" s="186">
        <f t="shared" si="1072"/>
        <v>0</v>
      </c>
      <c r="AH127" s="186">
        <f t="shared" si="1072"/>
        <v>0</v>
      </c>
      <c r="AI127" s="186">
        <f t="shared" si="1072"/>
        <v>0</v>
      </c>
      <c r="AJ127" s="186">
        <f t="shared" si="1072"/>
        <v>0</v>
      </c>
      <c r="AK127" s="186">
        <f t="shared" si="1072"/>
        <v>0</v>
      </c>
      <c r="AL127" s="186">
        <f t="shared" si="1072"/>
        <v>0</v>
      </c>
      <c r="AM127" s="186">
        <f t="shared" si="1072"/>
        <v>0</v>
      </c>
      <c r="AN127" s="186">
        <f t="shared" si="1072"/>
        <v>0</v>
      </c>
      <c r="AO127" s="186">
        <f t="shared" si="1072"/>
        <v>0</v>
      </c>
      <c r="AP127" s="186">
        <f t="shared" si="1072"/>
        <v>0</v>
      </c>
      <c r="AQ127" s="186">
        <f t="shared" si="1072"/>
        <v>0</v>
      </c>
      <c r="AR127" s="186">
        <f t="shared" si="1072"/>
        <v>0</v>
      </c>
      <c r="AS127" s="186">
        <f t="shared" si="1072"/>
        <v>0</v>
      </c>
      <c r="AT127" s="186">
        <f t="shared" si="1072"/>
        <v>0</v>
      </c>
      <c r="AU127" s="186">
        <f t="shared" si="1072"/>
        <v>0</v>
      </c>
      <c r="AV127" s="186">
        <f t="shared" si="1072"/>
        <v>0</v>
      </c>
      <c r="AW127" s="186">
        <f t="shared" si="1072"/>
        <v>0</v>
      </c>
      <c r="AX127" s="186">
        <f t="shared" si="1072"/>
        <v>0</v>
      </c>
    </row>
    <row r="128" spans="1:50">
      <c r="A128" s="192" t="s">
        <v>179</v>
      </c>
      <c r="B128" s="185"/>
      <c r="C128" s="185"/>
      <c r="D128" s="185"/>
      <c r="E128" s="185"/>
      <c r="F128" s="185"/>
      <c r="G128" s="185"/>
      <c r="H128" s="185"/>
      <c r="I128" s="185"/>
      <c r="J128" s="185"/>
      <c r="K128" s="185"/>
      <c r="L128" s="185"/>
      <c r="M128" s="185"/>
      <c r="N128" s="185"/>
      <c r="O128" s="185"/>
      <c r="P128" s="185"/>
      <c r="Q128" s="185"/>
      <c r="R128" s="185"/>
      <c r="S128" s="185"/>
      <c r="T128" s="185"/>
      <c r="U128" s="185"/>
      <c r="V128" s="185"/>
      <c r="W128" s="185"/>
      <c r="X128" s="186">
        <f>+'Flujo de Caja'!Y22</f>
        <v>0</v>
      </c>
      <c r="Y128" s="186">
        <f t="shared" ref="Y128" si="1073">+X132</f>
        <v>0</v>
      </c>
      <c r="Z128" s="186">
        <f t="shared" ref="Z128" si="1074">+Y132</f>
        <v>0</v>
      </c>
      <c r="AA128" s="186">
        <f t="shared" ref="AA128" si="1075">+Z132</f>
        <v>0</v>
      </c>
      <c r="AB128" s="186">
        <f t="shared" ref="AB128" si="1076">+AA132</f>
        <v>0</v>
      </c>
      <c r="AC128" s="186">
        <f t="shared" ref="AC128" si="1077">+AB132</f>
        <v>0</v>
      </c>
      <c r="AD128" s="186">
        <f t="shared" ref="AD128" si="1078">+AC132</f>
        <v>0</v>
      </c>
      <c r="AE128" s="186">
        <f t="shared" ref="AE128" si="1079">+AD132</f>
        <v>0</v>
      </c>
      <c r="AF128" s="186">
        <f t="shared" ref="AF128" si="1080">+AE132</f>
        <v>0</v>
      </c>
      <c r="AG128" s="186">
        <f t="shared" ref="AG128" si="1081">+AF132</f>
        <v>0</v>
      </c>
      <c r="AH128" s="186">
        <f t="shared" ref="AH128" si="1082">+AG132</f>
        <v>0</v>
      </c>
      <c r="AI128" s="186">
        <f t="shared" ref="AI128" si="1083">+AH132</f>
        <v>0</v>
      </c>
      <c r="AJ128" s="186">
        <f t="shared" ref="AJ128" si="1084">+AI132</f>
        <v>0</v>
      </c>
      <c r="AK128" s="186">
        <f t="shared" ref="AK128" si="1085">+AJ132</f>
        <v>0</v>
      </c>
      <c r="AL128" s="186">
        <f t="shared" ref="AL128" si="1086">+AK132</f>
        <v>0</v>
      </c>
      <c r="AM128" s="186">
        <f t="shared" ref="AM128" si="1087">+AL132</f>
        <v>0</v>
      </c>
      <c r="AN128" s="186">
        <f t="shared" ref="AN128" si="1088">+AM132</f>
        <v>0</v>
      </c>
      <c r="AO128" s="186">
        <f t="shared" ref="AO128" si="1089">+AN132</f>
        <v>0</v>
      </c>
      <c r="AP128" s="186">
        <f t="shared" ref="AP128" si="1090">+AO132</f>
        <v>0</v>
      </c>
      <c r="AQ128" s="186">
        <f t="shared" ref="AQ128" si="1091">+AP132</f>
        <v>0</v>
      </c>
      <c r="AR128" s="186">
        <f t="shared" ref="AR128" si="1092">+AQ132</f>
        <v>0</v>
      </c>
      <c r="AS128" s="186">
        <f t="shared" ref="AS128" si="1093">+AR132</f>
        <v>0</v>
      </c>
      <c r="AT128" s="186">
        <f t="shared" ref="AT128" si="1094">+AS132</f>
        <v>0</v>
      </c>
      <c r="AU128" s="186">
        <f t="shared" ref="AU128" si="1095">+AT132</f>
        <v>0</v>
      </c>
      <c r="AV128" s="186">
        <f t="shared" ref="AV128" si="1096">+AU132</f>
        <v>0</v>
      </c>
      <c r="AW128" s="186">
        <f t="shared" ref="AW128" si="1097">+AV132</f>
        <v>0</v>
      </c>
      <c r="AX128" s="186">
        <f t="shared" ref="AX128" si="1098">+AW132</f>
        <v>0</v>
      </c>
    </row>
    <row r="129" spans="1:50">
      <c r="A129" s="191" t="s">
        <v>339</v>
      </c>
      <c r="B129" s="185"/>
      <c r="C129" s="185"/>
      <c r="D129" s="185"/>
      <c r="E129" s="185"/>
      <c r="F129" s="185"/>
      <c r="G129" s="185"/>
      <c r="H129" s="185"/>
      <c r="I129" s="185"/>
      <c r="J129" s="185"/>
      <c r="K129" s="185"/>
      <c r="L129" s="185"/>
      <c r="M129" s="185"/>
      <c r="N129" s="185"/>
      <c r="O129" s="185"/>
      <c r="P129" s="185"/>
      <c r="Q129" s="185"/>
      <c r="R129" s="185"/>
      <c r="S129" s="185"/>
      <c r="T129" s="185"/>
      <c r="U129" s="185"/>
      <c r="V129" s="185"/>
      <c r="W129" s="185"/>
      <c r="X129" s="186">
        <v>0</v>
      </c>
      <c r="Y129" s="186">
        <f>+IF((Y17-$X$17)&gt;$X$16,0,-PMT($X$15,$X$16,$Y$128))</f>
        <v>0</v>
      </c>
      <c r="Z129" s="186">
        <f t="shared" ref="Z129:AA129" si="1099">+IF((Z17-$X$17)&gt;$X$16,0,-PMT($X$15,$X$16,$Y$128))</f>
        <v>0</v>
      </c>
      <c r="AA129" s="186">
        <f t="shared" si="1099"/>
        <v>0</v>
      </c>
      <c r="AB129" s="186">
        <f t="shared" ref="AB129:AX129" si="1100">+IF((AB17-$X$17)&gt;$X$16,0,-PMT($X$15,$X$16,$Y$128))</f>
        <v>0</v>
      </c>
      <c r="AC129" s="186">
        <f t="shared" si="1100"/>
        <v>0</v>
      </c>
      <c r="AD129" s="186">
        <f t="shared" si="1100"/>
        <v>0</v>
      </c>
      <c r="AE129" s="186">
        <f t="shared" si="1100"/>
        <v>0</v>
      </c>
      <c r="AF129" s="186">
        <f t="shared" si="1100"/>
        <v>0</v>
      </c>
      <c r="AG129" s="186">
        <f t="shared" si="1100"/>
        <v>0</v>
      </c>
      <c r="AH129" s="186">
        <f t="shared" si="1100"/>
        <v>0</v>
      </c>
      <c r="AI129" s="186">
        <f t="shared" si="1100"/>
        <v>0</v>
      </c>
      <c r="AJ129" s="186">
        <f t="shared" si="1100"/>
        <v>0</v>
      </c>
      <c r="AK129" s="186">
        <f t="shared" si="1100"/>
        <v>0</v>
      </c>
      <c r="AL129" s="186">
        <f t="shared" si="1100"/>
        <v>0</v>
      </c>
      <c r="AM129" s="186">
        <f t="shared" si="1100"/>
        <v>0</v>
      </c>
      <c r="AN129" s="186">
        <f t="shared" si="1100"/>
        <v>0</v>
      </c>
      <c r="AO129" s="186">
        <f t="shared" si="1100"/>
        <v>0</v>
      </c>
      <c r="AP129" s="186">
        <f t="shared" si="1100"/>
        <v>0</v>
      </c>
      <c r="AQ129" s="186">
        <f t="shared" si="1100"/>
        <v>0</v>
      </c>
      <c r="AR129" s="186">
        <f t="shared" si="1100"/>
        <v>0</v>
      </c>
      <c r="AS129" s="186">
        <f t="shared" si="1100"/>
        <v>0</v>
      </c>
      <c r="AT129" s="186">
        <f t="shared" si="1100"/>
        <v>0</v>
      </c>
      <c r="AU129" s="186">
        <f t="shared" si="1100"/>
        <v>0</v>
      </c>
      <c r="AV129" s="186">
        <f t="shared" si="1100"/>
        <v>0</v>
      </c>
      <c r="AW129" s="186">
        <f t="shared" si="1100"/>
        <v>0</v>
      </c>
      <c r="AX129" s="186">
        <f t="shared" si="1100"/>
        <v>0</v>
      </c>
    </row>
    <row r="130" spans="1:50">
      <c r="A130" s="12" t="s">
        <v>122</v>
      </c>
      <c r="B130" s="185"/>
      <c r="C130" s="185"/>
      <c r="D130" s="185"/>
      <c r="E130" s="185"/>
      <c r="F130" s="185"/>
      <c r="G130" s="185"/>
      <c r="H130" s="185"/>
      <c r="I130" s="185"/>
      <c r="J130" s="185"/>
      <c r="K130" s="185"/>
      <c r="L130" s="185"/>
      <c r="M130" s="185"/>
      <c r="N130" s="185"/>
      <c r="O130" s="185"/>
      <c r="P130" s="185"/>
      <c r="Q130" s="185"/>
      <c r="R130" s="185"/>
      <c r="S130" s="185"/>
      <c r="T130" s="185"/>
      <c r="U130" s="185"/>
      <c r="V130" s="185"/>
      <c r="W130" s="185"/>
      <c r="X130" s="186">
        <v>0</v>
      </c>
      <c r="Y130" s="186">
        <f>+Y128*$H$15</f>
        <v>0</v>
      </c>
      <c r="Z130" s="186">
        <f t="shared" ref="Z130:AA130" si="1101">+Z128*$H$15</f>
        <v>0</v>
      </c>
      <c r="AA130" s="186">
        <f t="shared" si="1101"/>
        <v>0</v>
      </c>
      <c r="AB130" s="186">
        <f t="shared" ref="AB130:AX130" si="1102">+AB128*$H$15</f>
        <v>0</v>
      </c>
      <c r="AC130" s="186">
        <f t="shared" si="1102"/>
        <v>0</v>
      </c>
      <c r="AD130" s="186">
        <f t="shared" si="1102"/>
        <v>0</v>
      </c>
      <c r="AE130" s="186">
        <f t="shared" si="1102"/>
        <v>0</v>
      </c>
      <c r="AF130" s="186">
        <f t="shared" si="1102"/>
        <v>0</v>
      </c>
      <c r="AG130" s="186">
        <f t="shared" si="1102"/>
        <v>0</v>
      </c>
      <c r="AH130" s="186">
        <f t="shared" si="1102"/>
        <v>0</v>
      </c>
      <c r="AI130" s="186">
        <f t="shared" si="1102"/>
        <v>0</v>
      </c>
      <c r="AJ130" s="186">
        <f t="shared" si="1102"/>
        <v>0</v>
      </c>
      <c r="AK130" s="186">
        <f t="shared" si="1102"/>
        <v>0</v>
      </c>
      <c r="AL130" s="186">
        <f t="shared" si="1102"/>
        <v>0</v>
      </c>
      <c r="AM130" s="186">
        <f t="shared" si="1102"/>
        <v>0</v>
      </c>
      <c r="AN130" s="186">
        <f t="shared" si="1102"/>
        <v>0</v>
      </c>
      <c r="AO130" s="186">
        <f t="shared" si="1102"/>
        <v>0</v>
      </c>
      <c r="AP130" s="186">
        <f t="shared" si="1102"/>
        <v>0</v>
      </c>
      <c r="AQ130" s="186">
        <f t="shared" si="1102"/>
        <v>0</v>
      </c>
      <c r="AR130" s="186">
        <f t="shared" si="1102"/>
        <v>0</v>
      </c>
      <c r="AS130" s="186">
        <f t="shared" si="1102"/>
        <v>0</v>
      </c>
      <c r="AT130" s="186">
        <f t="shared" si="1102"/>
        <v>0</v>
      </c>
      <c r="AU130" s="186">
        <f t="shared" si="1102"/>
        <v>0</v>
      </c>
      <c r="AV130" s="186">
        <f t="shared" si="1102"/>
        <v>0</v>
      </c>
      <c r="AW130" s="186">
        <f t="shared" si="1102"/>
        <v>0</v>
      </c>
      <c r="AX130" s="186">
        <f t="shared" si="1102"/>
        <v>0</v>
      </c>
    </row>
    <row r="131" spans="1:50">
      <c r="A131" s="12" t="s">
        <v>123</v>
      </c>
      <c r="B131" s="185"/>
      <c r="C131" s="185"/>
      <c r="D131" s="185"/>
      <c r="E131" s="185"/>
      <c r="F131" s="185"/>
      <c r="G131" s="185"/>
      <c r="H131" s="185"/>
      <c r="I131" s="185"/>
      <c r="J131" s="185"/>
      <c r="K131" s="185"/>
      <c r="L131" s="185"/>
      <c r="M131" s="185"/>
      <c r="N131" s="185"/>
      <c r="O131" s="185"/>
      <c r="P131" s="185"/>
      <c r="Q131" s="185"/>
      <c r="R131" s="185"/>
      <c r="S131" s="185"/>
      <c r="T131" s="185"/>
      <c r="U131" s="185"/>
      <c r="V131" s="185"/>
      <c r="W131" s="185"/>
      <c r="X131" s="186">
        <f t="shared" ref="X131:Y131" si="1103">+X129-X130</f>
        <v>0</v>
      </c>
      <c r="Y131" s="186">
        <f t="shared" si="1103"/>
        <v>0</v>
      </c>
      <c r="Z131" s="186">
        <f t="shared" ref="Z131:AA131" si="1104">+Z129-Z130</f>
        <v>0</v>
      </c>
      <c r="AA131" s="186">
        <f t="shared" si="1104"/>
        <v>0</v>
      </c>
      <c r="AB131" s="186">
        <f t="shared" ref="AB131:AX131" si="1105">+AB129-AB130</f>
        <v>0</v>
      </c>
      <c r="AC131" s="186">
        <f t="shared" si="1105"/>
        <v>0</v>
      </c>
      <c r="AD131" s="186">
        <f t="shared" si="1105"/>
        <v>0</v>
      </c>
      <c r="AE131" s="186">
        <f t="shared" si="1105"/>
        <v>0</v>
      </c>
      <c r="AF131" s="186">
        <f t="shared" si="1105"/>
        <v>0</v>
      </c>
      <c r="AG131" s="186">
        <f t="shared" si="1105"/>
        <v>0</v>
      </c>
      <c r="AH131" s="186">
        <f t="shared" si="1105"/>
        <v>0</v>
      </c>
      <c r="AI131" s="186">
        <f t="shared" si="1105"/>
        <v>0</v>
      </c>
      <c r="AJ131" s="186">
        <f t="shared" si="1105"/>
        <v>0</v>
      </c>
      <c r="AK131" s="186">
        <f t="shared" si="1105"/>
        <v>0</v>
      </c>
      <c r="AL131" s="186">
        <f t="shared" si="1105"/>
        <v>0</v>
      </c>
      <c r="AM131" s="186">
        <f t="shared" si="1105"/>
        <v>0</v>
      </c>
      <c r="AN131" s="186">
        <f t="shared" si="1105"/>
        <v>0</v>
      </c>
      <c r="AO131" s="186">
        <f t="shared" si="1105"/>
        <v>0</v>
      </c>
      <c r="AP131" s="186">
        <f t="shared" si="1105"/>
        <v>0</v>
      </c>
      <c r="AQ131" s="186">
        <f t="shared" si="1105"/>
        <v>0</v>
      </c>
      <c r="AR131" s="186">
        <f t="shared" si="1105"/>
        <v>0</v>
      </c>
      <c r="AS131" s="186">
        <f t="shared" si="1105"/>
        <v>0</v>
      </c>
      <c r="AT131" s="186">
        <f t="shared" si="1105"/>
        <v>0</v>
      </c>
      <c r="AU131" s="186">
        <f t="shared" si="1105"/>
        <v>0</v>
      </c>
      <c r="AV131" s="186">
        <f t="shared" si="1105"/>
        <v>0</v>
      </c>
      <c r="AW131" s="186">
        <f t="shared" si="1105"/>
        <v>0</v>
      </c>
      <c r="AX131" s="186">
        <f t="shared" si="1105"/>
        <v>0</v>
      </c>
    </row>
    <row r="132" spans="1:50">
      <c r="A132" s="46" t="s">
        <v>180</v>
      </c>
      <c r="B132" s="185"/>
      <c r="C132" s="185"/>
      <c r="D132" s="185"/>
      <c r="E132" s="185"/>
      <c r="F132" s="185"/>
      <c r="G132" s="185"/>
      <c r="H132" s="185"/>
      <c r="I132" s="185"/>
      <c r="J132" s="185"/>
      <c r="K132" s="185"/>
      <c r="L132" s="185"/>
      <c r="M132" s="185"/>
      <c r="N132" s="185"/>
      <c r="O132" s="185"/>
      <c r="P132" s="185"/>
      <c r="Q132" s="185"/>
      <c r="R132" s="185"/>
      <c r="S132" s="185"/>
      <c r="T132" s="185"/>
      <c r="U132" s="185"/>
      <c r="V132" s="185"/>
      <c r="W132" s="185"/>
      <c r="X132" s="186">
        <f t="shared" ref="X132:Y132" si="1106">+X128-X131</f>
        <v>0</v>
      </c>
      <c r="Y132" s="186">
        <f t="shared" si="1106"/>
        <v>0</v>
      </c>
      <c r="Z132" s="186">
        <f t="shared" ref="Z132:AA132" si="1107">+Z128-Z131</f>
        <v>0</v>
      </c>
      <c r="AA132" s="186">
        <f t="shared" si="1107"/>
        <v>0</v>
      </c>
      <c r="AB132" s="186">
        <f t="shared" ref="AB132:AX132" si="1108">+AB128-AB131</f>
        <v>0</v>
      </c>
      <c r="AC132" s="186">
        <f t="shared" si="1108"/>
        <v>0</v>
      </c>
      <c r="AD132" s="186">
        <f t="shared" si="1108"/>
        <v>0</v>
      </c>
      <c r="AE132" s="186">
        <f t="shared" si="1108"/>
        <v>0</v>
      </c>
      <c r="AF132" s="186">
        <f t="shared" si="1108"/>
        <v>0</v>
      </c>
      <c r="AG132" s="186">
        <f t="shared" si="1108"/>
        <v>0</v>
      </c>
      <c r="AH132" s="186">
        <f t="shared" si="1108"/>
        <v>0</v>
      </c>
      <c r="AI132" s="186">
        <f t="shared" si="1108"/>
        <v>0</v>
      </c>
      <c r="AJ132" s="186">
        <f t="shared" si="1108"/>
        <v>0</v>
      </c>
      <c r="AK132" s="186">
        <f t="shared" si="1108"/>
        <v>0</v>
      </c>
      <c r="AL132" s="186">
        <f t="shared" si="1108"/>
        <v>0</v>
      </c>
      <c r="AM132" s="186">
        <f t="shared" si="1108"/>
        <v>0</v>
      </c>
      <c r="AN132" s="186">
        <f t="shared" si="1108"/>
        <v>0</v>
      </c>
      <c r="AO132" s="186">
        <f t="shared" si="1108"/>
        <v>0</v>
      </c>
      <c r="AP132" s="186">
        <f t="shared" si="1108"/>
        <v>0</v>
      </c>
      <c r="AQ132" s="186">
        <f t="shared" si="1108"/>
        <v>0</v>
      </c>
      <c r="AR132" s="186">
        <f t="shared" si="1108"/>
        <v>0</v>
      </c>
      <c r="AS132" s="186">
        <f t="shared" si="1108"/>
        <v>0</v>
      </c>
      <c r="AT132" s="186">
        <f t="shared" si="1108"/>
        <v>0</v>
      </c>
      <c r="AU132" s="186">
        <f t="shared" si="1108"/>
        <v>0</v>
      </c>
      <c r="AV132" s="186">
        <f t="shared" si="1108"/>
        <v>0</v>
      </c>
      <c r="AW132" s="186">
        <f t="shared" si="1108"/>
        <v>0</v>
      </c>
      <c r="AX132" s="186">
        <f t="shared" si="1108"/>
        <v>0</v>
      </c>
    </row>
    <row r="133" spans="1:50">
      <c r="A133" s="192" t="s">
        <v>179</v>
      </c>
      <c r="B133" s="185"/>
      <c r="C133" s="185"/>
      <c r="D133" s="185"/>
      <c r="E133" s="185"/>
      <c r="F133" s="185"/>
      <c r="G133" s="185"/>
      <c r="H133" s="185"/>
      <c r="I133" s="185"/>
      <c r="J133" s="185"/>
      <c r="K133" s="185"/>
      <c r="L133" s="185"/>
      <c r="M133" s="185"/>
      <c r="N133" s="185"/>
      <c r="O133" s="185"/>
      <c r="P133" s="185"/>
      <c r="Q133" s="185"/>
      <c r="R133" s="185"/>
      <c r="S133" s="185"/>
      <c r="T133" s="185"/>
      <c r="U133" s="185"/>
      <c r="V133" s="185"/>
      <c r="W133" s="185"/>
      <c r="X133" s="185"/>
      <c r="Y133" s="186">
        <f>+'Flujo de Caja'!Z22</f>
        <v>0</v>
      </c>
      <c r="Z133" s="186">
        <f t="shared" ref="Z133:AA133" si="1109">+Y137</f>
        <v>0</v>
      </c>
      <c r="AA133" s="186">
        <f t="shared" si="1109"/>
        <v>0</v>
      </c>
      <c r="AB133" s="186">
        <f t="shared" ref="AB133" si="1110">+AA137</f>
        <v>0</v>
      </c>
      <c r="AC133" s="186">
        <f t="shared" ref="AC133" si="1111">+AB137</f>
        <v>0</v>
      </c>
      <c r="AD133" s="186">
        <f t="shared" ref="AD133" si="1112">+AC137</f>
        <v>0</v>
      </c>
      <c r="AE133" s="186">
        <f t="shared" ref="AE133" si="1113">+AD137</f>
        <v>0</v>
      </c>
      <c r="AF133" s="186">
        <f t="shared" ref="AF133" si="1114">+AE137</f>
        <v>0</v>
      </c>
      <c r="AG133" s="186">
        <f t="shared" ref="AG133" si="1115">+AF137</f>
        <v>0</v>
      </c>
      <c r="AH133" s="186">
        <f t="shared" ref="AH133" si="1116">+AG137</f>
        <v>0</v>
      </c>
      <c r="AI133" s="186">
        <f t="shared" ref="AI133" si="1117">+AH137</f>
        <v>0</v>
      </c>
      <c r="AJ133" s="186">
        <f t="shared" ref="AJ133" si="1118">+AI137</f>
        <v>0</v>
      </c>
      <c r="AK133" s="186">
        <f t="shared" ref="AK133" si="1119">+AJ137</f>
        <v>0</v>
      </c>
      <c r="AL133" s="186">
        <f t="shared" ref="AL133" si="1120">+AK137</f>
        <v>0</v>
      </c>
      <c r="AM133" s="186">
        <f t="shared" ref="AM133" si="1121">+AL137</f>
        <v>0</v>
      </c>
      <c r="AN133" s="186">
        <f t="shared" ref="AN133" si="1122">+AM137</f>
        <v>0</v>
      </c>
      <c r="AO133" s="186">
        <f t="shared" ref="AO133" si="1123">+AN137</f>
        <v>0</v>
      </c>
      <c r="AP133" s="186">
        <f t="shared" ref="AP133" si="1124">+AO137</f>
        <v>0</v>
      </c>
      <c r="AQ133" s="186">
        <f t="shared" ref="AQ133" si="1125">+AP137</f>
        <v>0</v>
      </c>
      <c r="AR133" s="186">
        <f t="shared" ref="AR133" si="1126">+AQ137</f>
        <v>0</v>
      </c>
      <c r="AS133" s="186">
        <f t="shared" ref="AS133" si="1127">+AR137</f>
        <v>0</v>
      </c>
      <c r="AT133" s="186">
        <f t="shared" ref="AT133" si="1128">+AS137</f>
        <v>0</v>
      </c>
      <c r="AU133" s="186">
        <f t="shared" ref="AU133" si="1129">+AT137</f>
        <v>0</v>
      </c>
      <c r="AV133" s="186">
        <f t="shared" ref="AV133" si="1130">+AU137</f>
        <v>0</v>
      </c>
      <c r="AW133" s="186">
        <f t="shared" ref="AW133" si="1131">+AV137</f>
        <v>0</v>
      </c>
      <c r="AX133" s="186">
        <f t="shared" ref="AX133" si="1132">+AW137</f>
        <v>0</v>
      </c>
    </row>
    <row r="134" spans="1:50">
      <c r="A134" s="191" t="s">
        <v>339</v>
      </c>
      <c r="B134" s="185"/>
      <c r="C134" s="185"/>
      <c r="D134" s="185"/>
      <c r="E134" s="185"/>
      <c r="F134" s="185"/>
      <c r="G134" s="185"/>
      <c r="H134" s="185"/>
      <c r="I134" s="185"/>
      <c r="J134" s="185"/>
      <c r="K134" s="185"/>
      <c r="L134" s="185"/>
      <c r="M134" s="185"/>
      <c r="N134" s="185"/>
      <c r="O134" s="185"/>
      <c r="P134" s="185"/>
      <c r="Q134" s="185"/>
      <c r="R134" s="185"/>
      <c r="S134" s="185"/>
      <c r="T134" s="185"/>
      <c r="U134" s="185"/>
      <c r="V134" s="185"/>
      <c r="W134" s="185"/>
      <c r="X134" s="185"/>
      <c r="Y134" s="186">
        <v>0</v>
      </c>
      <c r="Z134" s="186">
        <f>+IF((Z17-$Y$17)&gt;$Y$16,0,-PMT($Y$15,$Y$16,$Z$133))</f>
        <v>0</v>
      </c>
      <c r="AA134" s="186">
        <f>+IF((AA17-$Y$17)&gt;$Y$16,0,-PMT($Y$15,$Y$16,$Z$133))</f>
        <v>0</v>
      </c>
      <c r="AB134" s="186">
        <f t="shared" ref="AB134:AX134" si="1133">+IF((AB17-$Y$17)&gt;$Y$16,0,-PMT($Y$15,$Y$16,$Z$133))</f>
        <v>0</v>
      </c>
      <c r="AC134" s="186">
        <f t="shared" si="1133"/>
        <v>0</v>
      </c>
      <c r="AD134" s="186">
        <f t="shared" si="1133"/>
        <v>0</v>
      </c>
      <c r="AE134" s="186">
        <f t="shared" si="1133"/>
        <v>0</v>
      </c>
      <c r="AF134" s="186">
        <f t="shared" si="1133"/>
        <v>0</v>
      </c>
      <c r="AG134" s="186">
        <f t="shared" si="1133"/>
        <v>0</v>
      </c>
      <c r="AH134" s="186">
        <f t="shared" si="1133"/>
        <v>0</v>
      </c>
      <c r="AI134" s="186">
        <f t="shared" si="1133"/>
        <v>0</v>
      </c>
      <c r="AJ134" s="186">
        <f t="shared" si="1133"/>
        <v>0</v>
      </c>
      <c r="AK134" s="186">
        <f t="shared" si="1133"/>
        <v>0</v>
      </c>
      <c r="AL134" s="186">
        <f t="shared" si="1133"/>
        <v>0</v>
      </c>
      <c r="AM134" s="186">
        <f t="shared" si="1133"/>
        <v>0</v>
      </c>
      <c r="AN134" s="186">
        <f t="shared" si="1133"/>
        <v>0</v>
      </c>
      <c r="AO134" s="186">
        <f t="shared" si="1133"/>
        <v>0</v>
      </c>
      <c r="AP134" s="186">
        <f t="shared" si="1133"/>
        <v>0</v>
      </c>
      <c r="AQ134" s="186">
        <f t="shared" si="1133"/>
        <v>0</v>
      </c>
      <c r="AR134" s="186">
        <f t="shared" si="1133"/>
        <v>0</v>
      </c>
      <c r="AS134" s="186">
        <f t="shared" si="1133"/>
        <v>0</v>
      </c>
      <c r="AT134" s="186">
        <f t="shared" si="1133"/>
        <v>0</v>
      </c>
      <c r="AU134" s="186">
        <f t="shared" si="1133"/>
        <v>0</v>
      </c>
      <c r="AV134" s="186">
        <f t="shared" si="1133"/>
        <v>0</v>
      </c>
      <c r="AW134" s="186">
        <f t="shared" si="1133"/>
        <v>0</v>
      </c>
      <c r="AX134" s="186">
        <f t="shared" si="1133"/>
        <v>0</v>
      </c>
    </row>
    <row r="135" spans="1:50">
      <c r="A135" s="12" t="s">
        <v>122</v>
      </c>
      <c r="B135" s="185"/>
      <c r="C135" s="185"/>
      <c r="D135" s="185"/>
      <c r="E135" s="185"/>
      <c r="F135" s="185"/>
      <c r="G135" s="185"/>
      <c r="H135" s="185"/>
      <c r="I135" s="185"/>
      <c r="J135" s="185"/>
      <c r="K135" s="185"/>
      <c r="L135" s="185"/>
      <c r="M135" s="185"/>
      <c r="N135" s="185"/>
      <c r="O135" s="185"/>
      <c r="P135" s="185"/>
      <c r="Q135" s="185"/>
      <c r="R135" s="185"/>
      <c r="S135" s="185"/>
      <c r="T135" s="185"/>
      <c r="U135" s="185"/>
      <c r="V135" s="185"/>
      <c r="W135" s="185"/>
      <c r="X135" s="185"/>
      <c r="Y135" s="186">
        <v>0</v>
      </c>
      <c r="Z135" s="186">
        <f>+Z133*$H$15</f>
        <v>0</v>
      </c>
      <c r="AA135" s="186">
        <f>+AA133*$H$15</f>
        <v>0</v>
      </c>
      <c r="AB135" s="186">
        <f t="shared" ref="AB135:AX135" si="1134">+AB133*$H$15</f>
        <v>0</v>
      </c>
      <c r="AC135" s="186">
        <f t="shared" si="1134"/>
        <v>0</v>
      </c>
      <c r="AD135" s="186">
        <f t="shared" si="1134"/>
        <v>0</v>
      </c>
      <c r="AE135" s="186">
        <f t="shared" si="1134"/>
        <v>0</v>
      </c>
      <c r="AF135" s="186">
        <f t="shared" si="1134"/>
        <v>0</v>
      </c>
      <c r="AG135" s="186">
        <f t="shared" si="1134"/>
        <v>0</v>
      </c>
      <c r="AH135" s="186">
        <f t="shared" si="1134"/>
        <v>0</v>
      </c>
      <c r="AI135" s="186">
        <f t="shared" si="1134"/>
        <v>0</v>
      </c>
      <c r="AJ135" s="186">
        <f t="shared" si="1134"/>
        <v>0</v>
      </c>
      <c r="AK135" s="186">
        <f t="shared" si="1134"/>
        <v>0</v>
      </c>
      <c r="AL135" s="186">
        <f t="shared" si="1134"/>
        <v>0</v>
      </c>
      <c r="AM135" s="186">
        <f t="shared" si="1134"/>
        <v>0</v>
      </c>
      <c r="AN135" s="186">
        <f t="shared" si="1134"/>
        <v>0</v>
      </c>
      <c r="AO135" s="186">
        <f t="shared" si="1134"/>
        <v>0</v>
      </c>
      <c r="AP135" s="186">
        <f t="shared" si="1134"/>
        <v>0</v>
      </c>
      <c r="AQ135" s="186">
        <f t="shared" si="1134"/>
        <v>0</v>
      </c>
      <c r="AR135" s="186">
        <f t="shared" si="1134"/>
        <v>0</v>
      </c>
      <c r="AS135" s="186">
        <f t="shared" si="1134"/>
        <v>0</v>
      </c>
      <c r="AT135" s="186">
        <f t="shared" si="1134"/>
        <v>0</v>
      </c>
      <c r="AU135" s="186">
        <f t="shared" si="1134"/>
        <v>0</v>
      </c>
      <c r="AV135" s="186">
        <f t="shared" si="1134"/>
        <v>0</v>
      </c>
      <c r="AW135" s="186">
        <f t="shared" si="1134"/>
        <v>0</v>
      </c>
      <c r="AX135" s="186">
        <f t="shared" si="1134"/>
        <v>0</v>
      </c>
    </row>
    <row r="136" spans="1:50">
      <c r="A136" s="12" t="s">
        <v>123</v>
      </c>
      <c r="B136" s="185"/>
      <c r="C136" s="185"/>
      <c r="D136" s="185"/>
      <c r="E136" s="185"/>
      <c r="F136" s="185"/>
      <c r="G136" s="185"/>
      <c r="H136" s="185"/>
      <c r="I136" s="185"/>
      <c r="J136" s="185"/>
      <c r="K136" s="185"/>
      <c r="L136" s="185"/>
      <c r="M136" s="185"/>
      <c r="N136" s="185"/>
      <c r="O136" s="185"/>
      <c r="P136" s="185"/>
      <c r="Q136" s="185"/>
      <c r="R136" s="185"/>
      <c r="S136" s="185"/>
      <c r="T136" s="185"/>
      <c r="U136" s="185"/>
      <c r="V136" s="185"/>
      <c r="W136" s="185"/>
      <c r="X136" s="185"/>
      <c r="Y136" s="186">
        <f t="shared" ref="Y136:Z136" si="1135">+Y134-Y135</f>
        <v>0</v>
      </c>
      <c r="Z136" s="186">
        <f t="shared" si="1135"/>
        <v>0</v>
      </c>
      <c r="AA136" s="186">
        <f t="shared" ref="AA136:AX136" si="1136">+AA134-AA135</f>
        <v>0</v>
      </c>
      <c r="AB136" s="186">
        <f t="shared" si="1136"/>
        <v>0</v>
      </c>
      <c r="AC136" s="186">
        <f t="shared" si="1136"/>
        <v>0</v>
      </c>
      <c r="AD136" s="186">
        <f t="shared" si="1136"/>
        <v>0</v>
      </c>
      <c r="AE136" s="186">
        <f t="shared" si="1136"/>
        <v>0</v>
      </c>
      <c r="AF136" s="186">
        <f t="shared" si="1136"/>
        <v>0</v>
      </c>
      <c r="AG136" s="186">
        <f t="shared" si="1136"/>
        <v>0</v>
      </c>
      <c r="AH136" s="186">
        <f t="shared" si="1136"/>
        <v>0</v>
      </c>
      <c r="AI136" s="186">
        <f t="shared" si="1136"/>
        <v>0</v>
      </c>
      <c r="AJ136" s="186">
        <f t="shared" si="1136"/>
        <v>0</v>
      </c>
      <c r="AK136" s="186">
        <f t="shared" si="1136"/>
        <v>0</v>
      </c>
      <c r="AL136" s="186">
        <f t="shared" si="1136"/>
        <v>0</v>
      </c>
      <c r="AM136" s="186">
        <f t="shared" si="1136"/>
        <v>0</v>
      </c>
      <c r="AN136" s="186">
        <f t="shared" si="1136"/>
        <v>0</v>
      </c>
      <c r="AO136" s="186">
        <f t="shared" si="1136"/>
        <v>0</v>
      </c>
      <c r="AP136" s="186">
        <f t="shared" si="1136"/>
        <v>0</v>
      </c>
      <c r="AQ136" s="186">
        <f t="shared" si="1136"/>
        <v>0</v>
      </c>
      <c r="AR136" s="186">
        <f t="shared" si="1136"/>
        <v>0</v>
      </c>
      <c r="AS136" s="186">
        <f t="shared" si="1136"/>
        <v>0</v>
      </c>
      <c r="AT136" s="186">
        <f t="shared" si="1136"/>
        <v>0</v>
      </c>
      <c r="AU136" s="186">
        <f t="shared" si="1136"/>
        <v>0</v>
      </c>
      <c r="AV136" s="186">
        <f t="shared" si="1136"/>
        <v>0</v>
      </c>
      <c r="AW136" s="186">
        <f t="shared" si="1136"/>
        <v>0</v>
      </c>
      <c r="AX136" s="186">
        <f t="shared" si="1136"/>
        <v>0</v>
      </c>
    </row>
    <row r="137" spans="1:50">
      <c r="A137" s="46" t="s">
        <v>180</v>
      </c>
      <c r="B137" s="185"/>
      <c r="C137" s="185"/>
      <c r="D137" s="185"/>
      <c r="E137" s="185"/>
      <c r="F137" s="185"/>
      <c r="G137" s="185"/>
      <c r="H137" s="185"/>
      <c r="I137" s="185"/>
      <c r="J137" s="185"/>
      <c r="K137" s="185"/>
      <c r="L137" s="185"/>
      <c r="M137" s="185"/>
      <c r="N137" s="185"/>
      <c r="O137" s="185"/>
      <c r="P137" s="185"/>
      <c r="Q137" s="185"/>
      <c r="R137" s="185"/>
      <c r="S137" s="185"/>
      <c r="T137" s="185"/>
      <c r="U137" s="185"/>
      <c r="V137" s="185"/>
      <c r="W137" s="185"/>
      <c r="X137" s="185"/>
      <c r="Y137" s="186">
        <f t="shared" ref="Y137:Z137" si="1137">+Y133-Y136</f>
        <v>0</v>
      </c>
      <c r="Z137" s="186">
        <f t="shared" si="1137"/>
        <v>0</v>
      </c>
      <c r="AA137" s="186">
        <f t="shared" ref="AA137:AX137" si="1138">+AA133-AA136</f>
        <v>0</v>
      </c>
      <c r="AB137" s="186">
        <f t="shared" si="1138"/>
        <v>0</v>
      </c>
      <c r="AC137" s="186">
        <f t="shared" si="1138"/>
        <v>0</v>
      </c>
      <c r="AD137" s="186">
        <f t="shared" si="1138"/>
        <v>0</v>
      </c>
      <c r="AE137" s="186">
        <f t="shared" si="1138"/>
        <v>0</v>
      </c>
      <c r="AF137" s="186">
        <f t="shared" si="1138"/>
        <v>0</v>
      </c>
      <c r="AG137" s="186">
        <f t="shared" si="1138"/>
        <v>0</v>
      </c>
      <c r="AH137" s="186">
        <f t="shared" si="1138"/>
        <v>0</v>
      </c>
      <c r="AI137" s="186">
        <f t="shared" si="1138"/>
        <v>0</v>
      </c>
      <c r="AJ137" s="186">
        <f t="shared" si="1138"/>
        <v>0</v>
      </c>
      <c r="AK137" s="186">
        <f t="shared" si="1138"/>
        <v>0</v>
      </c>
      <c r="AL137" s="186">
        <f t="shared" si="1138"/>
        <v>0</v>
      </c>
      <c r="AM137" s="186">
        <f t="shared" si="1138"/>
        <v>0</v>
      </c>
      <c r="AN137" s="186">
        <f t="shared" si="1138"/>
        <v>0</v>
      </c>
      <c r="AO137" s="186">
        <f t="shared" si="1138"/>
        <v>0</v>
      </c>
      <c r="AP137" s="186">
        <f t="shared" si="1138"/>
        <v>0</v>
      </c>
      <c r="AQ137" s="186">
        <f t="shared" si="1138"/>
        <v>0</v>
      </c>
      <c r="AR137" s="186">
        <f t="shared" si="1138"/>
        <v>0</v>
      </c>
      <c r="AS137" s="186">
        <f t="shared" si="1138"/>
        <v>0</v>
      </c>
      <c r="AT137" s="186">
        <f t="shared" si="1138"/>
        <v>0</v>
      </c>
      <c r="AU137" s="186">
        <f t="shared" si="1138"/>
        <v>0</v>
      </c>
      <c r="AV137" s="186">
        <f t="shared" si="1138"/>
        <v>0</v>
      </c>
      <c r="AW137" s="186">
        <f t="shared" si="1138"/>
        <v>0</v>
      </c>
      <c r="AX137" s="186">
        <f t="shared" si="1138"/>
        <v>0</v>
      </c>
    </row>
    <row r="138" spans="1:50">
      <c r="A138" s="192" t="s">
        <v>179</v>
      </c>
      <c r="B138" s="185"/>
      <c r="C138" s="185"/>
      <c r="D138" s="185"/>
      <c r="E138" s="185"/>
      <c r="F138" s="185"/>
      <c r="G138" s="185"/>
      <c r="H138" s="185"/>
      <c r="I138" s="185"/>
      <c r="J138" s="185"/>
      <c r="K138" s="185"/>
      <c r="L138" s="185"/>
      <c r="M138" s="185"/>
      <c r="N138" s="185"/>
      <c r="O138" s="185"/>
      <c r="P138" s="185"/>
      <c r="Q138" s="185"/>
      <c r="R138" s="185"/>
      <c r="S138" s="185"/>
      <c r="T138" s="185"/>
      <c r="U138" s="185"/>
      <c r="V138" s="185"/>
      <c r="W138" s="185"/>
      <c r="X138" s="185"/>
      <c r="Y138" s="185"/>
      <c r="Z138" s="186">
        <f>+'Flujo de Caja'!AA22</f>
        <v>0</v>
      </c>
      <c r="AA138" s="186">
        <f t="shared" ref="AA138" si="1139">+Z142</f>
        <v>0</v>
      </c>
      <c r="AB138" s="186">
        <f t="shared" ref="AB138" si="1140">+AA142</f>
        <v>0</v>
      </c>
      <c r="AC138" s="186">
        <f t="shared" ref="AC138" si="1141">+AB142</f>
        <v>0</v>
      </c>
      <c r="AD138" s="186">
        <f t="shared" ref="AD138" si="1142">+AC142</f>
        <v>0</v>
      </c>
      <c r="AE138" s="186">
        <f t="shared" ref="AE138" si="1143">+AD142</f>
        <v>0</v>
      </c>
      <c r="AF138" s="186">
        <f t="shared" ref="AF138" si="1144">+AE142</f>
        <v>0</v>
      </c>
      <c r="AG138" s="186">
        <f t="shared" ref="AG138" si="1145">+AF142</f>
        <v>0</v>
      </c>
      <c r="AH138" s="186">
        <f t="shared" ref="AH138" si="1146">+AG142</f>
        <v>0</v>
      </c>
      <c r="AI138" s="186">
        <f t="shared" ref="AI138" si="1147">+AH142</f>
        <v>0</v>
      </c>
      <c r="AJ138" s="186">
        <f t="shared" ref="AJ138" si="1148">+AI142</f>
        <v>0</v>
      </c>
      <c r="AK138" s="186">
        <f t="shared" ref="AK138" si="1149">+AJ142</f>
        <v>0</v>
      </c>
      <c r="AL138" s="186">
        <f t="shared" ref="AL138" si="1150">+AK142</f>
        <v>0</v>
      </c>
      <c r="AM138" s="186">
        <f t="shared" ref="AM138" si="1151">+AL142</f>
        <v>0</v>
      </c>
      <c r="AN138" s="186">
        <f t="shared" ref="AN138" si="1152">+AM142</f>
        <v>0</v>
      </c>
      <c r="AO138" s="186">
        <f t="shared" ref="AO138" si="1153">+AN142</f>
        <v>0</v>
      </c>
      <c r="AP138" s="186">
        <f t="shared" ref="AP138" si="1154">+AO142</f>
        <v>0</v>
      </c>
      <c r="AQ138" s="186">
        <f t="shared" ref="AQ138" si="1155">+AP142</f>
        <v>0</v>
      </c>
      <c r="AR138" s="186">
        <f t="shared" ref="AR138" si="1156">+AQ142</f>
        <v>0</v>
      </c>
      <c r="AS138" s="186">
        <f t="shared" ref="AS138" si="1157">+AR142</f>
        <v>0</v>
      </c>
      <c r="AT138" s="186">
        <f t="shared" ref="AT138" si="1158">+AS142</f>
        <v>0</v>
      </c>
      <c r="AU138" s="186">
        <f t="shared" ref="AU138" si="1159">+AT142</f>
        <v>0</v>
      </c>
      <c r="AV138" s="186">
        <f t="shared" ref="AV138" si="1160">+AU142</f>
        <v>0</v>
      </c>
      <c r="AW138" s="186">
        <f t="shared" ref="AW138" si="1161">+AV142</f>
        <v>0</v>
      </c>
      <c r="AX138" s="186">
        <f t="shared" ref="AX138" si="1162">+AW142</f>
        <v>0</v>
      </c>
    </row>
    <row r="139" spans="1:50">
      <c r="A139" s="191" t="s">
        <v>339</v>
      </c>
      <c r="B139" s="185"/>
      <c r="C139" s="185"/>
      <c r="D139" s="185"/>
      <c r="E139" s="185"/>
      <c r="F139" s="185"/>
      <c r="G139" s="185"/>
      <c r="H139" s="185"/>
      <c r="I139" s="185"/>
      <c r="J139" s="185"/>
      <c r="K139" s="185"/>
      <c r="L139" s="185"/>
      <c r="M139" s="185"/>
      <c r="N139" s="185"/>
      <c r="O139" s="185"/>
      <c r="P139" s="185"/>
      <c r="Q139" s="185"/>
      <c r="R139" s="185"/>
      <c r="S139" s="185"/>
      <c r="T139" s="185"/>
      <c r="U139" s="185"/>
      <c r="V139" s="185"/>
      <c r="W139" s="185"/>
      <c r="X139" s="185"/>
      <c r="Y139" s="185"/>
      <c r="Z139" s="186">
        <v>0</v>
      </c>
      <c r="AA139" s="186">
        <f>+IF((AA17-$Z$17)&gt;$Z$16,0,-PMT($Z$15,$Z$16,$AA$138))</f>
        <v>0</v>
      </c>
      <c r="AB139" s="186">
        <f t="shared" ref="AB139:AX139" si="1163">+IF((AB17-$Z$17)&gt;$Z$16,0,-PMT($Z$15,$Z$16,$AA$138))</f>
        <v>0</v>
      </c>
      <c r="AC139" s="186">
        <f t="shared" si="1163"/>
        <v>0</v>
      </c>
      <c r="AD139" s="186">
        <f t="shared" si="1163"/>
        <v>0</v>
      </c>
      <c r="AE139" s="186">
        <f t="shared" si="1163"/>
        <v>0</v>
      </c>
      <c r="AF139" s="186">
        <f t="shared" si="1163"/>
        <v>0</v>
      </c>
      <c r="AG139" s="186">
        <f t="shared" si="1163"/>
        <v>0</v>
      </c>
      <c r="AH139" s="186">
        <f t="shared" si="1163"/>
        <v>0</v>
      </c>
      <c r="AI139" s="186">
        <f t="shared" si="1163"/>
        <v>0</v>
      </c>
      <c r="AJ139" s="186">
        <f t="shared" si="1163"/>
        <v>0</v>
      </c>
      <c r="AK139" s="186">
        <f t="shared" si="1163"/>
        <v>0</v>
      </c>
      <c r="AL139" s="186">
        <f t="shared" si="1163"/>
        <v>0</v>
      </c>
      <c r="AM139" s="186">
        <f t="shared" si="1163"/>
        <v>0</v>
      </c>
      <c r="AN139" s="186">
        <f t="shared" si="1163"/>
        <v>0</v>
      </c>
      <c r="AO139" s="186">
        <f t="shared" si="1163"/>
        <v>0</v>
      </c>
      <c r="AP139" s="186">
        <f t="shared" si="1163"/>
        <v>0</v>
      </c>
      <c r="AQ139" s="186">
        <f t="shared" si="1163"/>
        <v>0</v>
      </c>
      <c r="AR139" s="186">
        <f t="shared" si="1163"/>
        <v>0</v>
      </c>
      <c r="AS139" s="186">
        <f t="shared" si="1163"/>
        <v>0</v>
      </c>
      <c r="AT139" s="186">
        <f t="shared" si="1163"/>
        <v>0</v>
      </c>
      <c r="AU139" s="186">
        <f t="shared" si="1163"/>
        <v>0</v>
      </c>
      <c r="AV139" s="186">
        <f t="shared" si="1163"/>
        <v>0</v>
      </c>
      <c r="AW139" s="186">
        <f t="shared" si="1163"/>
        <v>0</v>
      </c>
      <c r="AX139" s="186">
        <f t="shared" si="1163"/>
        <v>0</v>
      </c>
    </row>
    <row r="140" spans="1:50">
      <c r="A140" s="12" t="s">
        <v>122</v>
      </c>
      <c r="B140" s="185"/>
      <c r="C140" s="185"/>
      <c r="D140" s="185"/>
      <c r="E140" s="185"/>
      <c r="F140" s="185"/>
      <c r="G140" s="185"/>
      <c r="H140" s="185"/>
      <c r="I140" s="185"/>
      <c r="J140" s="185"/>
      <c r="K140" s="185"/>
      <c r="L140" s="185"/>
      <c r="M140" s="185"/>
      <c r="N140" s="185"/>
      <c r="O140" s="185"/>
      <c r="P140" s="185"/>
      <c r="Q140" s="185"/>
      <c r="R140" s="185"/>
      <c r="S140" s="185"/>
      <c r="T140" s="185"/>
      <c r="U140" s="185"/>
      <c r="V140" s="185"/>
      <c r="W140" s="185"/>
      <c r="X140" s="185"/>
      <c r="Y140" s="185"/>
      <c r="Z140" s="186">
        <v>0</v>
      </c>
      <c r="AA140" s="186">
        <f>+AA138*$H$15</f>
        <v>0</v>
      </c>
      <c r="AB140" s="186">
        <f t="shared" ref="AB140:AX140" si="1164">+AB138*$H$15</f>
        <v>0</v>
      </c>
      <c r="AC140" s="186">
        <f t="shared" si="1164"/>
        <v>0</v>
      </c>
      <c r="AD140" s="186">
        <f t="shared" si="1164"/>
        <v>0</v>
      </c>
      <c r="AE140" s="186">
        <f t="shared" si="1164"/>
        <v>0</v>
      </c>
      <c r="AF140" s="186">
        <f t="shared" si="1164"/>
        <v>0</v>
      </c>
      <c r="AG140" s="186">
        <f t="shared" si="1164"/>
        <v>0</v>
      </c>
      <c r="AH140" s="186">
        <f t="shared" si="1164"/>
        <v>0</v>
      </c>
      <c r="AI140" s="186">
        <f t="shared" si="1164"/>
        <v>0</v>
      </c>
      <c r="AJ140" s="186">
        <f t="shared" si="1164"/>
        <v>0</v>
      </c>
      <c r="AK140" s="186">
        <f t="shared" si="1164"/>
        <v>0</v>
      </c>
      <c r="AL140" s="186">
        <f t="shared" si="1164"/>
        <v>0</v>
      </c>
      <c r="AM140" s="186">
        <f t="shared" si="1164"/>
        <v>0</v>
      </c>
      <c r="AN140" s="186">
        <f t="shared" si="1164"/>
        <v>0</v>
      </c>
      <c r="AO140" s="186">
        <f t="shared" si="1164"/>
        <v>0</v>
      </c>
      <c r="AP140" s="186">
        <f t="shared" si="1164"/>
        <v>0</v>
      </c>
      <c r="AQ140" s="186">
        <f t="shared" si="1164"/>
        <v>0</v>
      </c>
      <c r="AR140" s="186">
        <f t="shared" si="1164"/>
        <v>0</v>
      </c>
      <c r="AS140" s="186">
        <f t="shared" si="1164"/>
        <v>0</v>
      </c>
      <c r="AT140" s="186">
        <f t="shared" si="1164"/>
        <v>0</v>
      </c>
      <c r="AU140" s="186">
        <f t="shared" si="1164"/>
        <v>0</v>
      </c>
      <c r="AV140" s="186">
        <f t="shared" si="1164"/>
        <v>0</v>
      </c>
      <c r="AW140" s="186">
        <f t="shared" si="1164"/>
        <v>0</v>
      </c>
      <c r="AX140" s="186">
        <f t="shared" si="1164"/>
        <v>0</v>
      </c>
    </row>
    <row r="141" spans="1:50">
      <c r="A141" s="12" t="s">
        <v>123</v>
      </c>
      <c r="B141" s="185"/>
      <c r="C141" s="185"/>
      <c r="D141" s="185"/>
      <c r="E141" s="185"/>
      <c r="F141" s="185"/>
      <c r="G141" s="185"/>
      <c r="H141" s="185"/>
      <c r="I141" s="185"/>
      <c r="J141" s="185"/>
      <c r="K141" s="185"/>
      <c r="L141" s="185"/>
      <c r="M141" s="185"/>
      <c r="N141" s="185"/>
      <c r="O141" s="185"/>
      <c r="P141" s="185"/>
      <c r="Q141" s="185"/>
      <c r="R141" s="185"/>
      <c r="S141" s="185"/>
      <c r="T141" s="185"/>
      <c r="U141" s="185"/>
      <c r="V141" s="185"/>
      <c r="W141" s="185"/>
      <c r="X141" s="185"/>
      <c r="Y141" s="185"/>
      <c r="Z141" s="186">
        <f t="shared" ref="Z141:AA141" si="1165">+Z139-Z140</f>
        <v>0</v>
      </c>
      <c r="AA141" s="186">
        <f t="shared" si="1165"/>
        <v>0</v>
      </c>
      <c r="AB141" s="186">
        <f t="shared" ref="AB141:AX141" si="1166">+AB139-AB140</f>
        <v>0</v>
      </c>
      <c r="AC141" s="186">
        <f t="shared" si="1166"/>
        <v>0</v>
      </c>
      <c r="AD141" s="186">
        <f t="shared" si="1166"/>
        <v>0</v>
      </c>
      <c r="AE141" s="186">
        <f t="shared" si="1166"/>
        <v>0</v>
      </c>
      <c r="AF141" s="186">
        <f t="shared" si="1166"/>
        <v>0</v>
      </c>
      <c r="AG141" s="186">
        <f t="shared" si="1166"/>
        <v>0</v>
      </c>
      <c r="AH141" s="186">
        <f t="shared" si="1166"/>
        <v>0</v>
      </c>
      <c r="AI141" s="186">
        <f t="shared" si="1166"/>
        <v>0</v>
      </c>
      <c r="AJ141" s="186">
        <f t="shared" si="1166"/>
        <v>0</v>
      </c>
      <c r="AK141" s="186">
        <f t="shared" si="1166"/>
        <v>0</v>
      </c>
      <c r="AL141" s="186">
        <f t="shared" si="1166"/>
        <v>0</v>
      </c>
      <c r="AM141" s="186">
        <f t="shared" si="1166"/>
        <v>0</v>
      </c>
      <c r="AN141" s="186">
        <f t="shared" si="1166"/>
        <v>0</v>
      </c>
      <c r="AO141" s="186">
        <f t="shared" si="1166"/>
        <v>0</v>
      </c>
      <c r="AP141" s="186">
        <f t="shared" si="1166"/>
        <v>0</v>
      </c>
      <c r="AQ141" s="186">
        <f t="shared" si="1166"/>
        <v>0</v>
      </c>
      <c r="AR141" s="186">
        <f t="shared" si="1166"/>
        <v>0</v>
      </c>
      <c r="AS141" s="186">
        <f t="shared" si="1166"/>
        <v>0</v>
      </c>
      <c r="AT141" s="186">
        <f t="shared" si="1166"/>
        <v>0</v>
      </c>
      <c r="AU141" s="186">
        <f t="shared" si="1166"/>
        <v>0</v>
      </c>
      <c r="AV141" s="186">
        <f t="shared" si="1166"/>
        <v>0</v>
      </c>
      <c r="AW141" s="186">
        <f t="shared" si="1166"/>
        <v>0</v>
      </c>
      <c r="AX141" s="186">
        <f t="shared" si="1166"/>
        <v>0</v>
      </c>
    </row>
    <row r="142" spans="1:50">
      <c r="A142" s="46" t="s">
        <v>180</v>
      </c>
      <c r="B142" s="185"/>
      <c r="C142" s="185"/>
      <c r="D142" s="185"/>
      <c r="E142" s="185"/>
      <c r="F142" s="185"/>
      <c r="G142" s="185"/>
      <c r="H142" s="185"/>
      <c r="I142" s="185"/>
      <c r="J142" s="185"/>
      <c r="K142" s="185"/>
      <c r="L142" s="185"/>
      <c r="M142" s="185"/>
      <c r="N142" s="185"/>
      <c r="O142" s="185"/>
      <c r="P142" s="185"/>
      <c r="Q142" s="185"/>
      <c r="R142" s="185"/>
      <c r="S142" s="185"/>
      <c r="T142" s="185"/>
      <c r="U142" s="185"/>
      <c r="V142" s="185"/>
      <c r="W142" s="185"/>
      <c r="X142" s="185"/>
      <c r="Y142" s="185"/>
      <c r="Z142" s="186">
        <f t="shared" ref="Z142:AA142" si="1167">+Z138-Z141</f>
        <v>0</v>
      </c>
      <c r="AA142" s="186">
        <f t="shared" si="1167"/>
        <v>0</v>
      </c>
      <c r="AB142" s="186">
        <f t="shared" ref="AB142:AX142" si="1168">+AB138-AB141</f>
        <v>0</v>
      </c>
      <c r="AC142" s="186">
        <f t="shared" si="1168"/>
        <v>0</v>
      </c>
      <c r="AD142" s="186">
        <f t="shared" si="1168"/>
        <v>0</v>
      </c>
      <c r="AE142" s="186">
        <f t="shared" si="1168"/>
        <v>0</v>
      </c>
      <c r="AF142" s="186">
        <f t="shared" si="1168"/>
        <v>0</v>
      </c>
      <c r="AG142" s="186">
        <f t="shared" si="1168"/>
        <v>0</v>
      </c>
      <c r="AH142" s="186">
        <f t="shared" si="1168"/>
        <v>0</v>
      </c>
      <c r="AI142" s="186">
        <f t="shared" si="1168"/>
        <v>0</v>
      </c>
      <c r="AJ142" s="186">
        <f t="shared" si="1168"/>
        <v>0</v>
      </c>
      <c r="AK142" s="186">
        <f t="shared" si="1168"/>
        <v>0</v>
      </c>
      <c r="AL142" s="186">
        <f t="shared" si="1168"/>
        <v>0</v>
      </c>
      <c r="AM142" s="186">
        <f t="shared" si="1168"/>
        <v>0</v>
      </c>
      <c r="AN142" s="186">
        <f t="shared" si="1168"/>
        <v>0</v>
      </c>
      <c r="AO142" s="186">
        <f t="shared" si="1168"/>
        <v>0</v>
      </c>
      <c r="AP142" s="186">
        <f t="shared" si="1168"/>
        <v>0</v>
      </c>
      <c r="AQ142" s="186">
        <f t="shared" si="1168"/>
        <v>0</v>
      </c>
      <c r="AR142" s="186">
        <f t="shared" si="1168"/>
        <v>0</v>
      </c>
      <c r="AS142" s="186">
        <f t="shared" si="1168"/>
        <v>0</v>
      </c>
      <c r="AT142" s="186">
        <f t="shared" si="1168"/>
        <v>0</v>
      </c>
      <c r="AU142" s="186">
        <f t="shared" si="1168"/>
        <v>0</v>
      </c>
      <c r="AV142" s="186">
        <f t="shared" si="1168"/>
        <v>0</v>
      </c>
      <c r="AW142" s="186">
        <f t="shared" si="1168"/>
        <v>0</v>
      </c>
      <c r="AX142" s="186">
        <f t="shared" si="1168"/>
        <v>0</v>
      </c>
    </row>
  </sheetData>
  <mergeCells count="4">
    <mergeCell ref="C7:N7"/>
    <mergeCell ref="O7:Z7"/>
    <mergeCell ref="AA7:AL7"/>
    <mergeCell ref="AM7:AX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16081"/>
  <sheetViews>
    <sheetView zoomScale="75" zoomScaleNormal="7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O5" sqref="O5:Z8"/>
    </sheetView>
  </sheetViews>
  <sheetFormatPr baseColWidth="10" defaultColWidth="11.42578125" defaultRowHeight="12.75" outlineLevelRow="1" outlineLevelCol="1"/>
  <cols>
    <col min="1" max="1" width="32.85546875" style="70" customWidth="1"/>
    <col min="2" max="13" width="10" style="70" customWidth="1" outlineLevel="1"/>
    <col min="14" max="14" width="10" style="70" customWidth="1"/>
    <col min="15" max="26" width="10" style="2" customWidth="1" outlineLevel="1"/>
    <col min="27" max="28" width="10" style="2" customWidth="1"/>
    <col min="29" max="29" width="10.7109375" style="2" customWidth="1"/>
    <col min="30" max="31" width="13" style="2" customWidth="1"/>
    <col min="32" max="32" width="10.140625" style="2" customWidth="1"/>
    <col min="33" max="36" width="11.5703125" style="2" customWidth="1"/>
    <col min="37" max="39" width="12.7109375" style="2" customWidth="1"/>
    <col min="40" max="16384" width="11.42578125" style="2"/>
  </cols>
  <sheetData>
    <row r="1" spans="1:30" s="4" customFormat="1">
      <c r="A1" s="231" t="s">
        <v>169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</row>
    <row r="2" spans="1:30" s="23" customFormat="1">
      <c r="A2" s="65"/>
      <c r="B2" s="233">
        <f>+'Datos base'!B36</f>
        <v>2025</v>
      </c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75" t="s">
        <v>112</v>
      </c>
      <c r="O2" s="233">
        <f>+B2+1</f>
        <v>2026</v>
      </c>
      <c r="P2" s="232"/>
      <c r="Q2" s="232"/>
      <c r="R2" s="232"/>
      <c r="S2" s="232"/>
      <c r="T2" s="232"/>
      <c r="U2" s="232"/>
      <c r="V2" s="232"/>
      <c r="W2" s="232"/>
      <c r="X2" s="232"/>
      <c r="Y2" s="232"/>
      <c r="Z2" s="232"/>
      <c r="AA2" s="44" t="s">
        <v>112</v>
      </c>
      <c r="AB2" s="44" t="s">
        <v>112</v>
      </c>
      <c r="AC2" s="44" t="s">
        <v>112</v>
      </c>
      <c r="AD2" s="2"/>
    </row>
    <row r="3" spans="1:30">
      <c r="A3" s="47" t="s">
        <v>12</v>
      </c>
      <c r="B3" s="75" t="s">
        <v>100</v>
      </c>
      <c r="C3" s="75" t="s">
        <v>101</v>
      </c>
      <c r="D3" s="75" t="s">
        <v>102</v>
      </c>
      <c r="E3" s="75" t="s">
        <v>103</v>
      </c>
      <c r="F3" s="75" t="s">
        <v>104</v>
      </c>
      <c r="G3" s="75" t="s">
        <v>105</v>
      </c>
      <c r="H3" s="75" t="s">
        <v>106</v>
      </c>
      <c r="I3" s="75" t="s">
        <v>107</v>
      </c>
      <c r="J3" s="75" t="s">
        <v>108</v>
      </c>
      <c r="K3" s="75" t="s">
        <v>109</v>
      </c>
      <c r="L3" s="75" t="s">
        <v>110</v>
      </c>
      <c r="M3" s="75" t="s">
        <v>111</v>
      </c>
      <c r="N3" s="57">
        <f>+B2</f>
        <v>2025</v>
      </c>
      <c r="O3" s="44" t="s">
        <v>100</v>
      </c>
      <c r="P3" s="44" t="s">
        <v>101</v>
      </c>
      <c r="Q3" s="44" t="s">
        <v>102</v>
      </c>
      <c r="R3" s="44" t="s">
        <v>103</v>
      </c>
      <c r="S3" s="44" t="s">
        <v>104</v>
      </c>
      <c r="T3" s="44" t="s">
        <v>105</v>
      </c>
      <c r="U3" s="44" t="s">
        <v>106</v>
      </c>
      <c r="V3" s="44" t="s">
        <v>107</v>
      </c>
      <c r="W3" s="44" t="s">
        <v>108</v>
      </c>
      <c r="X3" s="44" t="s">
        <v>109</v>
      </c>
      <c r="Y3" s="44" t="s">
        <v>110</v>
      </c>
      <c r="Z3" s="44" t="s">
        <v>111</v>
      </c>
      <c r="AA3" s="57">
        <f>+O2</f>
        <v>2026</v>
      </c>
      <c r="AB3" s="52">
        <f>+AA3+1</f>
        <v>2027</v>
      </c>
      <c r="AC3" s="52">
        <f>+AB3+1</f>
        <v>2028</v>
      </c>
    </row>
    <row r="4" spans="1:30">
      <c r="A4" s="65" t="s">
        <v>168</v>
      </c>
      <c r="B4" s="85">
        <f>SUM(B5:B34)</f>
        <v>0</v>
      </c>
      <c r="C4" s="85">
        <f t="shared" ref="C4:D4" si="0">SUM(C5:C34)</f>
        <v>0</v>
      </c>
      <c r="D4" s="85">
        <f t="shared" si="0"/>
        <v>0</v>
      </c>
      <c r="E4" s="85">
        <f>SUM(E5:E34)</f>
        <v>0</v>
      </c>
      <c r="F4" s="85">
        <f t="shared" ref="F4:N4" si="1">SUM(F5:F34)</f>
        <v>0</v>
      </c>
      <c r="G4" s="85">
        <f t="shared" si="1"/>
        <v>0</v>
      </c>
      <c r="H4" s="85">
        <f t="shared" si="1"/>
        <v>0</v>
      </c>
      <c r="I4" s="85">
        <f t="shared" si="1"/>
        <v>0</v>
      </c>
      <c r="J4" s="85">
        <f t="shared" si="1"/>
        <v>0</v>
      </c>
      <c r="K4" s="85">
        <f t="shared" si="1"/>
        <v>0</v>
      </c>
      <c r="L4" s="85">
        <f t="shared" si="1"/>
        <v>0</v>
      </c>
      <c r="M4" s="85">
        <f t="shared" si="1"/>
        <v>0</v>
      </c>
      <c r="N4" s="85">
        <f t="shared" si="1"/>
        <v>0</v>
      </c>
      <c r="O4" s="85">
        <f t="shared" ref="O4:Q4" si="2">SUM(O5:O34)</f>
        <v>0</v>
      </c>
      <c r="P4" s="85">
        <f t="shared" si="2"/>
        <v>0</v>
      </c>
      <c r="Q4" s="85">
        <f t="shared" si="2"/>
        <v>0</v>
      </c>
      <c r="R4" s="85">
        <f>SUM(R5:R34)</f>
        <v>0</v>
      </c>
      <c r="S4" s="85">
        <f t="shared" ref="S4:AC4" si="3">SUM(S5:S34)</f>
        <v>0</v>
      </c>
      <c r="T4" s="85">
        <f t="shared" si="3"/>
        <v>0</v>
      </c>
      <c r="U4" s="85">
        <f t="shared" si="3"/>
        <v>0</v>
      </c>
      <c r="V4" s="85">
        <f t="shared" si="3"/>
        <v>0</v>
      </c>
      <c r="W4" s="85">
        <f t="shared" si="3"/>
        <v>0</v>
      </c>
      <c r="X4" s="85">
        <f t="shared" si="3"/>
        <v>0</v>
      </c>
      <c r="Y4" s="85">
        <f t="shared" si="3"/>
        <v>0</v>
      </c>
      <c r="Z4" s="85">
        <f t="shared" si="3"/>
        <v>0</v>
      </c>
      <c r="AA4" s="85">
        <f t="shared" si="3"/>
        <v>0</v>
      </c>
      <c r="AB4" s="85">
        <f t="shared" si="3"/>
        <v>0</v>
      </c>
      <c r="AC4" s="85">
        <f t="shared" si="3"/>
        <v>0</v>
      </c>
    </row>
    <row r="5" spans="1:30">
      <c r="A5" s="65">
        <f>+'Datos base'!A5</f>
        <v>0</v>
      </c>
      <c r="B5" s="84">
        <v>0</v>
      </c>
      <c r="C5" s="84">
        <v>0</v>
      </c>
      <c r="D5" s="84">
        <v>0</v>
      </c>
      <c r="E5" s="84">
        <v>0</v>
      </c>
      <c r="F5" s="84">
        <v>0</v>
      </c>
      <c r="G5" s="84">
        <v>0</v>
      </c>
      <c r="H5" s="84">
        <v>0</v>
      </c>
      <c r="I5" s="84">
        <v>0</v>
      </c>
      <c r="J5" s="84">
        <v>0</v>
      </c>
      <c r="K5" s="84">
        <v>0</v>
      </c>
      <c r="L5" s="84">
        <v>0</v>
      </c>
      <c r="M5" s="84">
        <v>0</v>
      </c>
      <c r="N5" s="83">
        <f>SUM(B5:M5)</f>
        <v>0</v>
      </c>
      <c r="O5" s="84">
        <v>0</v>
      </c>
      <c r="P5" s="84">
        <v>0</v>
      </c>
      <c r="Q5" s="84">
        <v>0</v>
      </c>
      <c r="R5" s="84">
        <v>0</v>
      </c>
      <c r="S5" s="84">
        <v>0</v>
      </c>
      <c r="T5" s="84">
        <v>0</v>
      </c>
      <c r="U5" s="84">
        <v>0</v>
      </c>
      <c r="V5" s="84">
        <v>0</v>
      </c>
      <c r="W5" s="84">
        <v>0</v>
      </c>
      <c r="X5" s="84">
        <v>0</v>
      </c>
      <c r="Y5" s="84">
        <v>0</v>
      </c>
      <c r="Z5" s="84">
        <v>0</v>
      </c>
      <c r="AA5" s="83">
        <f>SUM(O5:Z5)</f>
        <v>0</v>
      </c>
      <c r="AB5" s="83">
        <f>+AA5*(1+'Datos base'!$B$40)</f>
        <v>0</v>
      </c>
      <c r="AC5" s="83">
        <f>+AB5*(1+'Datos base'!$B$41)</f>
        <v>0</v>
      </c>
    </row>
    <row r="6" spans="1:30">
      <c r="A6" s="65">
        <f>+'Datos base'!A6</f>
        <v>0</v>
      </c>
      <c r="B6" s="84">
        <v>0</v>
      </c>
      <c r="C6" s="84">
        <v>0</v>
      </c>
      <c r="D6" s="84">
        <v>0</v>
      </c>
      <c r="E6" s="84">
        <v>0</v>
      </c>
      <c r="F6" s="84">
        <v>0</v>
      </c>
      <c r="G6" s="84">
        <v>0</v>
      </c>
      <c r="H6" s="84">
        <v>0</v>
      </c>
      <c r="I6" s="84">
        <v>0</v>
      </c>
      <c r="J6" s="84">
        <v>0</v>
      </c>
      <c r="K6" s="84">
        <v>0</v>
      </c>
      <c r="L6" s="84">
        <v>0</v>
      </c>
      <c r="M6" s="84">
        <v>0</v>
      </c>
      <c r="N6" s="83">
        <f>SUM(B6:M6)</f>
        <v>0</v>
      </c>
      <c r="O6" s="84">
        <v>0</v>
      </c>
      <c r="P6" s="84">
        <v>0</v>
      </c>
      <c r="Q6" s="84">
        <v>0</v>
      </c>
      <c r="R6" s="84">
        <v>0</v>
      </c>
      <c r="S6" s="84">
        <v>0</v>
      </c>
      <c r="T6" s="84">
        <v>0</v>
      </c>
      <c r="U6" s="84">
        <v>0</v>
      </c>
      <c r="V6" s="84">
        <v>0</v>
      </c>
      <c r="W6" s="84">
        <v>0</v>
      </c>
      <c r="X6" s="84">
        <v>0</v>
      </c>
      <c r="Y6" s="84">
        <v>0</v>
      </c>
      <c r="Z6" s="84">
        <v>0</v>
      </c>
      <c r="AA6" s="83">
        <f>SUM(O6:Z6)</f>
        <v>0</v>
      </c>
      <c r="AB6" s="83">
        <f>+AA6*(1+'Datos base'!$B$40)</f>
        <v>0</v>
      </c>
      <c r="AC6" s="83">
        <f>+AB6*(1+'Datos base'!$B$41)</f>
        <v>0</v>
      </c>
    </row>
    <row r="7" spans="1:30">
      <c r="A7" s="65">
        <f>+'Datos base'!A7</f>
        <v>0</v>
      </c>
      <c r="B7" s="84">
        <v>0</v>
      </c>
      <c r="C7" s="84">
        <v>0</v>
      </c>
      <c r="D7" s="84">
        <v>0</v>
      </c>
      <c r="E7" s="84">
        <v>0</v>
      </c>
      <c r="F7" s="84">
        <v>0</v>
      </c>
      <c r="G7" s="84">
        <v>0</v>
      </c>
      <c r="H7" s="84">
        <v>0</v>
      </c>
      <c r="I7" s="84">
        <v>0</v>
      </c>
      <c r="J7" s="84">
        <v>0</v>
      </c>
      <c r="K7" s="84">
        <v>0</v>
      </c>
      <c r="L7" s="84">
        <v>0</v>
      </c>
      <c r="M7" s="84">
        <v>0</v>
      </c>
      <c r="N7" s="83">
        <f t="shared" ref="N7:N13" si="4">SUM(B7:M7)</f>
        <v>0</v>
      </c>
      <c r="O7" s="84">
        <v>0</v>
      </c>
      <c r="P7" s="84">
        <v>0</v>
      </c>
      <c r="Q7" s="84">
        <v>0</v>
      </c>
      <c r="R7" s="84">
        <v>0</v>
      </c>
      <c r="S7" s="84">
        <v>0</v>
      </c>
      <c r="T7" s="84">
        <v>0</v>
      </c>
      <c r="U7" s="84">
        <v>0</v>
      </c>
      <c r="V7" s="84">
        <v>0</v>
      </c>
      <c r="W7" s="84">
        <v>0</v>
      </c>
      <c r="X7" s="84">
        <v>0</v>
      </c>
      <c r="Y7" s="84">
        <v>0</v>
      </c>
      <c r="Z7" s="84">
        <v>0</v>
      </c>
      <c r="AA7" s="83">
        <f t="shared" ref="AA7:AA13" si="5">SUM(O7:Z7)</f>
        <v>0</v>
      </c>
      <c r="AB7" s="83">
        <f>+AA7*(1+'Datos base'!$B$40)</f>
        <v>0</v>
      </c>
      <c r="AC7" s="83">
        <f>+AB7*(1+'Datos base'!$B$41)</f>
        <v>0</v>
      </c>
    </row>
    <row r="8" spans="1:30">
      <c r="A8" s="65">
        <f>+'Datos base'!A8</f>
        <v>0</v>
      </c>
      <c r="B8" s="84">
        <v>0</v>
      </c>
      <c r="C8" s="84">
        <v>0</v>
      </c>
      <c r="D8" s="84">
        <v>0</v>
      </c>
      <c r="E8" s="84">
        <v>0</v>
      </c>
      <c r="F8" s="84">
        <v>0</v>
      </c>
      <c r="G8" s="84">
        <v>0</v>
      </c>
      <c r="H8" s="84">
        <v>0</v>
      </c>
      <c r="I8" s="84">
        <v>0</v>
      </c>
      <c r="J8" s="84">
        <v>0</v>
      </c>
      <c r="K8" s="84">
        <v>0</v>
      </c>
      <c r="L8" s="84">
        <v>0</v>
      </c>
      <c r="M8" s="84">
        <v>0</v>
      </c>
      <c r="N8" s="83">
        <f t="shared" si="4"/>
        <v>0</v>
      </c>
      <c r="O8" s="84">
        <v>0</v>
      </c>
      <c r="P8" s="84">
        <v>0</v>
      </c>
      <c r="Q8" s="84">
        <v>0</v>
      </c>
      <c r="R8" s="84">
        <v>0</v>
      </c>
      <c r="S8" s="84">
        <v>0</v>
      </c>
      <c r="T8" s="84">
        <v>0</v>
      </c>
      <c r="U8" s="84">
        <v>0</v>
      </c>
      <c r="V8" s="84">
        <v>0</v>
      </c>
      <c r="W8" s="84">
        <v>0</v>
      </c>
      <c r="X8" s="84">
        <v>0</v>
      </c>
      <c r="Y8" s="84">
        <v>0</v>
      </c>
      <c r="Z8" s="84">
        <v>0</v>
      </c>
      <c r="AA8" s="83">
        <f t="shared" si="5"/>
        <v>0</v>
      </c>
      <c r="AB8" s="83">
        <f>+AA8*(1+'Datos base'!$B$40)</f>
        <v>0</v>
      </c>
      <c r="AC8" s="83">
        <f>+AB8*(1+'Datos base'!$B$41)</f>
        <v>0</v>
      </c>
    </row>
    <row r="9" spans="1:30">
      <c r="A9" s="65">
        <f>+'Datos base'!A9</f>
        <v>0</v>
      </c>
      <c r="B9" s="84">
        <v>0</v>
      </c>
      <c r="C9" s="84">
        <v>0</v>
      </c>
      <c r="D9" s="84">
        <v>0</v>
      </c>
      <c r="E9" s="84">
        <v>0</v>
      </c>
      <c r="F9" s="84">
        <v>0</v>
      </c>
      <c r="G9" s="84">
        <v>0</v>
      </c>
      <c r="H9" s="84">
        <v>0</v>
      </c>
      <c r="I9" s="84">
        <v>0</v>
      </c>
      <c r="J9" s="84">
        <v>0</v>
      </c>
      <c r="K9" s="84">
        <v>0</v>
      </c>
      <c r="L9" s="84">
        <v>0</v>
      </c>
      <c r="M9" s="84">
        <v>0</v>
      </c>
      <c r="N9" s="83">
        <f t="shared" si="4"/>
        <v>0</v>
      </c>
      <c r="O9" s="84">
        <v>0</v>
      </c>
      <c r="P9" s="84">
        <v>0</v>
      </c>
      <c r="Q9" s="84">
        <v>0</v>
      </c>
      <c r="R9" s="84">
        <v>0</v>
      </c>
      <c r="S9" s="84">
        <v>0</v>
      </c>
      <c r="T9" s="84">
        <v>0</v>
      </c>
      <c r="U9" s="84">
        <v>0</v>
      </c>
      <c r="V9" s="84">
        <v>0</v>
      </c>
      <c r="W9" s="84">
        <v>0</v>
      </c>
      <c r="X9" s="84">
        <v>0</v>
      </c>
      <c r="Y9" s="84">
        <v>0</v>
      </c>
      <c r="Z9" s="84">
        <v>0</v>
      </c>
      <c r="AA9" s="83">
        <f t="shared" si="5"/>
        <v>0</v>
      </c>
      <c r="AB9" s="83">
        <f>+AA9*(1+'Datos base'!$B$40)</f>
        <v>0</v>
      </c>
      <c r="AC9" s="83">
        <f>+AB9*(1+'Datos base'!$B$41)</f>
        <v>0</v>
      </c>
    </row>
    <row r="10" spans="1:30">
      <c r="A10" s="65">
        <f>+'Datos base'!A10</f>
        <v>0</v>
      </c>
      <c r="B10" s="84">
        <v>0</v>
      </c>
      <c r="C10" s="84">
        <v>0</v>
      </c>
      <c r="D10" s="84">
        <v>0</v>
      </c>
      <c r="E10" s="84">
        <v>0</v>
      </c>
      <c r="F10" s="84">
        <v>0</v>
      </c>
      <c r="G10" s="84">
        <v>0</v>
      </c>
      <c r="H10" s="84">
        <v>0</v>
      </c>
      <c r="I10" s="84">
        <v>0</v>
      </c>
      <c r="J10" s="84">
        <v>0</v>
      </c>
      <c r="K10" s="84">
        <v>0</v>
      </c>
      <c r="L10" s="84">
        <v>0</v>
      </c>
      <c r="M10" s="84">
        <v>0</v>
      </c>
      <c r="N10" s="83">
        <f t="shared" si="4"/>
        <v>0</v>
      </c>
      <c r="O10" s="84">
        <v>0</v>
      </c>
      <c r="P10" s="84">
        <v>0</v>
      </c>
      <c r="Q10" s="84">
        <v>0</v>
      </c>
      <c r="R10" s="84">
        <v>0</v>
      </c>
      <c r="S10" s="84">
        <v>0</v>
      </c>
      <c r="T10" s="84">
        <v>0</v>
      </c>
      <c r="U10" s="84">
        <v>0</v>
      </c>
      <c r="V10" s="84">
        <v>0</v>
      </c>
      <c r="W10" s="84">
        <v>0</v>
      </c>
      <c r="X10" s="84">
        <v>0</v>
      </c>
      <c r="Y10" s="84">
        <v>0</v>
      </c>
      <c r="Z10" s="84">
        <v>0</v>
      </c>
      <c r="AA10" s="83">
        <f t="shared" si="5"/>
        <v>0</v>
      </c>
      <c r="AB10" s="83">
        <f>+AA10*(1+'Datos base'!$B$40)</f>
        <v>0</v>
      </c>
      <c r="AC10" s="83">
        <f>+AB10*(1+'Datos base'!$B$41)</f>
        <v>0</v>
      </c>
    </row>
    <row r="11" spans="1:30">
      <c r="A11" s="65">
        <f>+'Datos base'!A11</f>
        <v>0</v>
      </c>
      <c r="B11" s="84">
        <v>0</v>
      </c>
      <c r="C11" s="84">
        <v>0</v>
      </c>
      <c r="D11" s="84">
        <v>0</v>
      </c>
      <c r="E11" s="84">
        <v>0</v>
      </c>
      <c r="F11" s="84">
        <v>0</v>
      </c>
      <c r="G11" s="84">
        <v>0</v>
      </c>
      <c r="H11" s="84">
        <v>0</v>
      </c>
      <c r="I11" s="84">
        <v>0</v>
      </c>
      <c r="J11" s="84">
        <v>0</v>
      </c>
      <c r="K11" s="84">
        <v>0</v>
      </c>
      <c r="L11" s="84">
        <v>0</v>
      </c>
      <c r="M11" s="84">
        <v>0</v>
      </c>
      <c r="N11" s="83">
        <f t="shared" si="4"/>
        <v>0</v>
      </c>
      <c r="O11" s="84">
        <v>0</v>
      </c>
      <c r="P11" s="84">
        <v>0</v>
      </c>
      <c r="Q11" s="84">
        <v>0</v>
      </c>
      <c r="R11" s="84">
        <v>0</v>
      </c>
      <c r="S11" s="84">
        <v>0</v>
      </c>
      <c r="T11" s="84">
        <v>0</v>
      </c>
      <c r="U11" s="84">
        <v>0</v>
      </c>
      <c r="V11" s="84">
        <v>0</v>
      </c>
      <c r="W11" s="84">
        <v>0</v>
      </c>
      <c r="X11" s="84">
        <v>0</v>
      </c>
      <c r="Y11" s="84">
        <v>0</v>
      </c>
      <c r="Z11" s="84">
        <v>0</v>
      </c>
      <c r="AA11" s="83">
        <f t="shared" si="5"/>
        <v>0</v>
      </c>
      <c r="AB11" s="83">
        <f>+AA11*(1+'Datos base'!$B$40)</f>
        <v>0</v>
      </c>
      <c r="AC11" s="83">
        <f>+AB11*(1+'Datos base'!$B$41)</f>
        <v>0</v>
      </c>
    </row>
    <row r="12" spans="1:30">
      <c r="A12" s="65">
        <f>+'Datos base'!A12</f>
        <v>0</v>
      </c>
      <c r="B12" s="84">
        <v>0</v>
      </c>
      <c r="C12" s="84">
        <v>0</v>
      </c>
      <c r="D12" s="84">
        <v>0</v>
      </c>
      <c r="E12" s="84">
        <v>0</v>
      </c>
      <c r="F12" s="84">
        <v>0</v>
      </c>
      <c r="G12" s="84">
        <v>0</v>
      </c>
      <c r="H12" s="84">
        <v>0</v>
      </c>
      <c r="I12" s="84">
        <v>0</v>
      </c>
      <c r="J12" s="84">
        <v>0</v>
      </c>
      <c r="K12" s="84">
        <v>0</v>
      </c>
      <c r="L12" s="84">
        <v>0</v>
      </c>
      <c r="M12" s="84">
        <v>0</v>
      </c>
      <c r="N12" s="83">
        <f t="shared" si="4"/>
        <v>0</v>
      </c>
      <c r="O12" s="84">
        <v>0</v>
      </c>
      <c r="P12" s="84">
        <v>0</v>
      </c>
      <c r="Q12" s="84">
        <v>0</v>
      </c>
      <c r="R12" s="84">
        <v>0</v>
      </c>
      <c r="S12" s="84">
        <v>0</v>
      </c>
      <c r="T12" s="84">
        <v>0</v>
      </c>
      <c r="U12" s="84">
        <v>0</v>
      </c>
      <c r="V12" s="84">
        <v>0</v>
      </c>
      <c r="W12" s="84">
        <v>0</v>
      </c>
      <c r="X12" s="84">
        <v>0</v>
      </c>
      <c r="Y12" s="84">
        <v>0</v>
      </c>
      <c r="Z12" s="84">
        <v>0</v>
      </c>
      <c r="AA12" s="83">
        <f t="shared" si="5"/>
        <v>0</v>
      </c>
      <c r="AB12" s="83">
        <f>+AA12*(1+'Datos base'!$B$40)</f>
        <v>0</v>
      </c>
      <c r="AC12" s="83">
        <f>+AB12*(1+'Datos base'!$B$41)</f>
        <v>0</v>
      </c>
    </row>
    <row r="13" spans="1:30">
      <c r="A13" s="65">
        <f>+'Datos base'!A13</f>
        <v>0</v>
      </c>
      <c r="B13" s="84">
        <v>0</v>
      </c>
      <c r="C13" s="84">
        <v>0</v>
      </c>
      <c r="D13" s="84">
        <v>0</v>
      </c>
      <c r="E13" s="84">
        <v>0</v>
      </c>
      <c r="F13" s="84">
        <v>0</v>
      </c>
      <c r="G13" s="84">
        <v>0</v>
      </c>
      <c r="H13" s="84">
        <v>0</v>
      </c>
      <c r="I13" s="84">
        <v>0</v>
      </c>
      <c r="J13" s="84">
        <v>0</v>
      </c>
      <c r="K13" s="84">
        <v>0</v>
      </c>
      <c r="L13" s="84">
        <v>0</v>
      </c>
      <c r="M13" s="84">
        <v>0</v>
      </c>
      <c r="N13" s="83">
        <f t="shared" si="4"/>
        <v>0</v>
      </c>
      <c r="O13" s="84">
        <v>0</v>
      </c>
      <c r="P13" s="84">
        <v>0</v>
      </c>
      <c r="Q13" s="84">
        <v>0</v>
      </c>
      <c r="R13" s="84">
        <v>0</v>
      </c>
      <c r="S13" s="84">
        <v>0</v>
      </c>
      <c r="T13" s="84">
        <v>0</v>
      </c>
      <c r="U13" s="84">
        <v>0</v>
      </c>
      <c r="V13" s="84">
        <v>0</v>
      </c>
      <c r="W13" s="84">
        <v>0</v>
      </c>
      <c r="X13" s="84">
        <v>0</v>
      </c>
      <c r="Y13" s="84">
        <v>0</v>
      </c>
      <c r="Z13" s="84">
        <v>0</v>
      </c>
      <c r="AA13" s="83">
        <f t="shared" si="5"/>
        <v>0</v>
      </c>
      <c r="AB13" s="83">
        <f>+AA13*(1+'Datos base'!$B$40)</f>
        <v>0</v>
      </c>
      <c r="AC13" s="83">
        <f>+AB13*(1+'Datos base'!$B$41)</f>
        <v>0</v>
      </c>
    </row>
    <row r="14" spans="1:30">
      <c r="A14" s="65">
        <f>+'Datos base'!A14</f>
        <v>0</v>
      </c>
      <c r="B14" s="84">
        <v>0</v>
      </c>
      <c r="C14" s="84">
        <v>0</v>
      </c>
      <c r="D14" s="84">
        <v>0</v>
      </c>
      <c r="E14" s="84">
        <v>0</v>
      </c>
      <c r="F14" s="84">
        <v>0</v>
      </c>
      <c r="G14" s="84">
        <v>0</v>
      </c>
      <c r="H14" s="84">
        <v>0</v>
      </c>
      <c r="I14" s="84">
        <v>0</v>
      </c>
      <c r="J14" s="84">
        <v>0</v>
      </c>
      <c r="K14" s="84">
        <v>0</v>
      </c>
      <c r="L14" s="84">
        <v>0</v>
      </c>
      <c r="M14" s="84">
        <v>0</v>
      </c>
      <c r="N14" s="83">
        <f t="shared" ref="N14:N15" si="6">SUM(B14:M14)</f>
        <v>0</v>
      </c>
      <c r="O14" s="84">
        <v>0</v>
      </c>
      <c r="P14" s="84">
        <v>0</v>
      </c>
      <c r="Q14" s="84">
        <v>0</v>
      </c>
      <c r="R14" s="84">
        <v>0</v>
      </c>
      <c r="S14" s="84">
        <v>0</v>
      </c>
      <c r="T14" s="84">
        <v>0</v>
      </c>
      <c r="U14" s="84">
        <v>0</v>
      </c>
      <c r="V14" s="84">
        <v>0</v>
      </c>
      <c r="W14" s="84">
        <v>0</v>
      </c>
      <c r="X14" s="84">
        <v>0</v>
      </c>
      <c r="Y14" s="84">
        <v>0</v>
      </c>
      <c r="Z14" s="84">
        <v>0</v>
      </c>
      <c r="AA14" s="83">
        <f t="shared" ref="AA14:AA15" si="7">SUM(O14:Z14)</f>
        <v>0</v>
      </c>
      <c r="AB14" s="83">
        <f>+AA14*(1+'Datos base'!$B$40)</f>
        <v>0</v>
      </c>
      <c r="AC14" s="83">
        <f>+AB14*(1+'Datos base'!$B$41)</f>
        <v>0</v>
      </c>
    </row>
    <row r="15" spans="1:30">
      <c r="A15" s="65">
        <f>+'Datos base'!A15</f>
        <v>0</v>
      </c>
      <c r="B15" s="84">
        <v>0</v>
      </c>
      <c r="C15" s="84">
        <v>0</v>
      </c>
      <c r="D15" s="84">
        <v>0</v>
      </c>
      <c r="E15" s="84">
        <v>0</v>
      </c>
      <c r="F15" s="84">
        <v>0</v>
      </c>
      <c r="G15" s="84">
        <v>0</v>
      </c>
      <c r="H15" s="84">
        <v>0</v>
      </c>
      <c r="I15" s="84">
        <v>0</v>
      </c>
      <c r="J15" s="84">
        <v>0</v>
      </c>
      <c r="K15" s="84">
        <v>0</v>
      </c>
      <c r="L15" s="84">
        <v>0</v>
      </c>
      <c r="M15" s="84">
        <v>0</v>
      </c>
      <c r="N15" s="83">
        <f t="shared" si="6"/>
        <v>0</v>
      </c>
      <c r="O15" s="84">
        <v>0</v>
      </c>
      <c r="P15" s="84">
        <v>0</v>
      </c>
      <c r="Q15" s="84">
        <v>0</v>
      </c>
      <c r="R15" s="84">
        <v>0</v>
      </c>
      <c r="S15" s="84">
        <v>0</v>
      </c>
      <c r="T15" s="84">
        <v>0</v>
      </c>
      <c r="U15" s="84">
        <v>0</v>
      </c>
      <c r="V15" s="84">
        <v>0</v>
      </c>
      <c r="W15" s="84">
        <v>0</v>
      </c>
      <c r="X15" s="84">
        <v>0</v>
      </c>
      <c r="Y15" s="84">
        <v>0</v>
      </c>
      <c r="Z15" s="84">
        <v>0</v>
      </c>
      <c r="AA15" s="83">
        <f t="shared" si="7"/>
        <v>0</v>
      </c>
      <c r="AB15" s="83">
        <f>+AA15*(1+'Datos base'!$B$40)</f>
        <v>0</v>
      </c>
      <c r="AC15" s="83">
        <f>+AB15*(1+'Datos base'!$B$41)</f>
        <v>0</v>
      </c>
    </row>
    <row r="16" spans="1:30">
      <c r="A16" s="65">
        <f>+'Datos base'!A16</f>
        <v>0</v>
      </c>
      <c r="B16" s="84">
        <v>0</v>
      </c>
      <c r="C16" s="84">
        <v>0</v>
      </c>
      <c r="D16" s="84">
        <v>0</v>
      </c>
      <c r="E16" s="84">
        <v>0</v>
      </c>
      <c r="F16" s="84">
        <v>0</v>
      </c>
      <c r="G16" s="84">
        <v>0</v>
      </c>
      <c r="H16" s="84">
        <v>0</v>
      </c>
      <c r="I16" s="84">
        <v>0</v>
      </c>
      <c r="J16" s="84">
        <v>0</v>
      </c>
      <c r="K16" s="84">
        <v>0</v>
      </c>
      <c r="L16" s="84">
        <v>0</v>
      </c>
      <c r="M16" s="84">
        <v>0</v>
      </c>
      <c r="N16" s="83">
        <f>SUM(B16:M16)</f>
        <v>0</v>
      </c>
      <c r="O16" s="84">
        <v>0</v>
      </c>
      <c r="P16" s="84">
        <v>0</v>
      </c>
      <c r="Q16" s="84">
        <v>0</v>
      </c>
      <c r="R16" s="84">
        <v>0</v>
      </c>
      <c r="S16" s="84">
        <v>0</v>
      </c>
      <c r="T16" s="84">
        <v>0</v>
      </c>
      <c r="U16" s="84">
        <v>0</v>
      </c>
      <c r="V16" s="84">
        <v>0</v>
      </c>
      <c r="W16" s="84">
        <v>0</v>
      </c>
      <c r="X16" s="84">
        <v>0</v>
      </c>
      <c r="Y16" s="84">
        <v>0</v>
      </c>
      <c r="Z16" s="84">
        <v>0</v>
      </c>
      <c r="AA16" s="83">
        <f>SUM(O16:Z16)</f>
        <v>0</v>
      </c>
      <c r="AB16" s="83">
        <f>+AA16*(1+'Datos base'!$B$40)</f>
        <v>0</v>
      </c>
      <c r="AC16" s="83">
        <f>+AB16*(1+'Datos base'!$B$41)</f>
        <v>0</v>
      </c>
    </row>
    <row r="17" spans="1:29" outlineLevel="1">
      <c r="A17" s="65">
        <f>+'Datos base'!A17</f>
        <v>0</v>
      </c>
      <c r="B17" s="84">
        <v>0</v>
      </c>
      <c r="C17" s="84">
        <v>0</v>
      </c>
      <c r="D17" s="84">
        <v>0</v>
      </c>
      <c r="E17" s="84">
        <v>0</v>
      </c>
      <c r="F17" s="84">
        <v>0</v>
      </c>
      <c r="G17" s="84">
        <v>0</v>
      </c>
      <c r="H17" s="84">
        <v>0</v>
      </c>
      <c r="I17" s="84">
        <v>0</v>
      </c>
      <c r="J17" s="84">
        <v>0</v>
      </c>
      <c r="K17" s="84">
        <v>0</v>
      </c>
      <c r="L17" s="84">
        <v>0</v>
      </c>
      <c r="M17" s="84">
        <v>0</v>
      </c>
      <c r="N17" s="83">
        <f t="shared" ref="N17:N34" si="8">SUM(B17:M17)</f>
        <v>0</v>
      </c>
      <c r="O17" s="84">
        <v>0</v>
      </c>
      <c r="P17" s="84">
        <v>0</v>
      </c>
      <c r="Q17" s="84">
        <v>0</v>
      </c>
      <c r="R17" s="84">
        <v>0</v>
      </c>
      <c r="S17" s="84">
        <v>0</v>
      </c>
      <c r="T17" s="84">
        <v>0</v>
      </c>
      <c r="U17" s="84">
        <v>0</v>
      </c>
      <c r="V17" s="84">
        <v>0</v>
      </c>
      <c r="W17" s="84">
        <v>0</v>
      </c>
      <c r="X17" s="84">
        <v>0</v>
      </c>
      <c r="Y17" s="84">
        <v>0</v>
      </c>
      <c r="Z17" s="84">
        <v>0</v>
      </c>
      <c r="AA17" s="83">
        <f t="shared" ref="AA17:AA34" si="9">SUM(O17:Z17)</f>
        <v>0</v>
      </c>
      <c r="AB17" s="83">
        <f>+AA17*(1+'Datos base'!$B$40)</f>
        <v>0</v>
      </c>
      <c r="AC17" s="83">
        <f>+AB17*(1+'Datos base'!$B$41)</f>
        <v>0</v>
      </c>
    </row>
    <row r="18" spans="1:29" outlineLevel="1">
      <c r="A18" s="65">
        <f>+'Datos base'!A18</f>
        <v>0</v>
      </c>
      <c r="B18" s="84">
        <v>0</v>
      </c>
      <c r="C18" s="84">
        <v>0</v>
      </c>
      <c r="D18" s="84">
        <v>0</v>
      </c>
      <c r="E18" s="84">
        <v>0</v>
      </c>
      <c r="F18" s="84">
        <v>0</v>
      </c>
      <c r="G18" s="84">
        <v>0</v>
      </c>
      <c r="H18" s="84">
        <v>0</v>
      </c>
      <c r="I18" s="84">
        <v>0</v>
      </c>
      <c r="J18" s="84">
        <v>0</v>
      </c>
      <c r="K18" s="84">
        <v>0</v>
      </c>
      <c r="L18" s="84">
        <v>0</v>
      </c>
      <c r="M18" s="84">
        <v>0</v>
      </c>
      <c r="N18" s="83">
        <f t="shared" si="8"/>
        <v>0</v>
      </c>
      <c r="O18" s="84">
        <v>0</v>
      </c>
      <c r="P18" s="84">
        <v>0</v>
      </c>
      <c r="Q18" s="84">
        <v>0</v>
      </c>
      <c r="R18" s="84">
        <v>0</v>
      </c>
      <c r="S18" s="84">
        <v>0</v>
      </c>
      <c r="T18" s="84">
        <v>0</v>
      </c>
      <c r="U18" s="84">
        <v>0</v>
      </c>
      <c r="V18" s="84">
        <v>0</v>
      </c>
      <c r="W18" s="84">
        <v>0</v>
      </c>
      <c r="X18" s="84">
        <v>0</v>
      </c>
      <c r="Y18" s="84">
        <v>0</v>
      </c>
      <c r="Z18" s="84">
        <v>0</v>
      </c>
      <c r="AA18" s="83">
        <f t="shared" si="9"/>
        <v>0</v>
      </c>
      <c r="AB18" s="83">
        <f>+AA18*(1+'Datos base'!$B$40)</f>
        <v>0</v>
      </c>
      <c r="AC18" s="83">
        <f>+AB18*(1+'Datos base'!$B$41)</f>
        <v>0</v>
      </c>
    </row>
    <row r="19" spans="1:29" outlineLevel="1">
      <c r="A19" s="65">
        <f>+'Datos base'!A19</f>
        <v>0</v>
      </c>
      <c r="B19" s="84">
        <v>0</v>
      </c>
      <c r="C19" s="84">
        <v>0</v>
      </c>
      <c r="D19" s="84">
        <v>0</v>
      </c>
      <c r="E19" s="84">
        <v>0</v>
      </c>
      <c r="F19" s="84">
        <v>0</v>
      </c>
      <c r="G19" s="84">
        <v>0</v>
      </c>
      <c r="H19" s="84">
        <v>0</v>
      </c>
      <c r="I19" s="84">
        <v>0</v>
      </c>
      <c r="J19" s="84">
        <v>0</v>
      </c>
      <c r="K19" s="84">
        <v>0</v>
      </c>
      <c r="L19" s="84">
        <v>0</v>
      </c>
      <c r="M19" s="84">
        <v>0</v>
      </c>
      <c r="N19" s="83">
        <f t="shared" si="8"/>
        <v>0</v>
      </c>
      <c r="O19" s="84">
        <v>0</v>
      </c>
      <c r="P19" s="84">
        <v>0</v>
      </c>
      <c r="Q19" s="84">
        <v>0</v>
      </c>
      <c r="R19" s="84">
        <v>0</v>
      </c>
      <c r="S19" s="84">
        <v>0</v>
      </c>
      <c r="T19" s="84">
        <v>0</v>
      </c>
      <c r="U19" s="84">
        <v>0</v>
      </c>
      <c r="V19" s="84">
        <v>0</v>
      </c>
      <c r="W19" s="84">
        <v>0</v>
      </c>
      <c r="X19" s="84">
        <v>0</v>
      </c>
      <c r="Y19" s="84">
        <v>0</v>
      </c>
      <c r="Z19" s="84">
        <v>0</v>
      </c>
      <c r="AA19" s="83">
        <f t="shared" si="9"/>
        <v>0</v>
      </c>
      <c r="AB19" s="83">
        <f>+AA19*(1+'Datos base'!$B$40)</f>
        <v>0</v>
      </c>
      <c r="AC19" s="83">
        <f>+AB19*(1+'Datos base'!$B$41)</f>
        <v>0</v>
      </c>
    </row>
    <row r="20" spans="1:29" outlineLevel="1">
      <c r="A20" s="65">
        <f>+'Datos base'!A20</f>
        <v>0</v>
      </c>
      <c r="B20" s="84">
        <v>0</v>
      </c>
      <c r="C20" s="84">
        <v>0</v>
      </c>
      <c r="D20" s="84">
        <v>0</v>
      </c>
      <c r="E20" s="84">
        <v>0</v>
      </c>
      <c r="F20" s="84">
        <v>0</v>
      </c>
      <c r="G20" s="84">
        <v>0</v>
      </c>
      <c r="H20" s="84">
        <v>0</v>
      </c>
      <c r="I20" s="84">
        <v>0</v>
      </c>
      <c r="J20" s="84">
        <v>0</v>
      </c>
      <c r="K20" s="84">
        <v>0</v>
      </c>
      <c r="L20" s="84">
        <v>0</v>
      </c>
      <c r="M20" s="84">
        <v>0</v>
      </c>
      <c r="N20" s="83">
        <f t="shared" si="8"/>
        <v>0</v>
      </c>
      <c r="O20" s="84">
        <v>0</v>
      </c>
      <c r="P20" s="84">
        <v>0</v>
      </c>
      <c r="Q20" s="84">
        <v>0</v>
      </c>
      <c r="R20" s="84">
        <v>0</v>
      </c>
      <c r="S20" s="84">
        <v>0</v>
      </c>
      <c r="T20" s="84">
        <v>0</v>
      </c>
      <c r="U20" s="84">
        <v>0</v>
      </c>
      <c r="V20" s="84">
        <v>0</v>
      </c>
      <c r="W20" s="84">
        <v>0</v>
      </c>
      <c r="X20" s="84">
        <v>0</v>
      </c>
      <c r="Y20" s="84">
        <v>0</v>
      </c>
      <c r="Z20" s="84">
        <v>0</v>
      </c>
      <c r="AA20" s="83">
        <f t="shared" si="9"/>
        <v>0</v>
      </c>
      <c r="AB20" s="83">
        <f>+AA20*(1+'Datos base'!$B$40)</f>
        <v>0</v>
      </c>
      <c r="AC20" s="83">
        <f>+AB20*(1+'Datos base'!$B$41)</f>
        <v>0</v>
      </c>
    </row>
    <row r="21" spans="1:29" outlineLevel="1">
      <c r="A21" s="65">
        <f>+'Datos base'!A21</f>
        <v>0</v>
      </c>
      <c r="B21" s="84">
        <v>0</v>
      </c>
      <c r="C21" s="84">
        <v>0</v>
      </c>
      <c r="D21" s="84">
        <v>0</v>
      </c>
      <c r="E21" s="84">
        <v>0</v>
      </c>
      <c r="F21" s="84">
        <v>0</v>
      </c>
      <c r="G21" s="84">
        <v>0</v>
      </c>
      <c r="H21" s="84">
        <v>0</v>
      </c>
      <c r="I21" s="84">
        <v>0</v>
      </c>
      <c r="J21" s="84">
        <v>0</v>
      </c>
      <c r="K21" s="84">
        <v>0</v>
      </c>
      <c r="L21" s="84">
        <v>0</v>
      </c>
      <c r="M21" s="84">
        <v>0</v>
      </c>
      <c r="N21" s="83">
        <f t="shared" si="8"/>
        <v>0</v>
      </c>
      <c r="O21" s="84">
        <v>0</v>
      </c>
      <c r="P21" s="84">
        <v>0</v>
      </c>
      <c r="Q21" s="84">
        <v>0</v>
      </c>
      <c r="R21" s="84">
        <v>0</v>
      </c>
      <c r="S21" s="84">
        <v>0</v>
      </c>
      <c r="T21" s="84">
        <v>0</v>
      </c>
      <c r="U21" s="84">
        <v>0</v>
      </c>
      <c r="V21" s="84">
        <v>0</v>
      </c>
      <c r="W21" s="84">
        <v>0</v>
      </c>
      <c r="X21" s="84">
        <v>0</v>
      </c>
      <c r="Y21" s="84">
        <v>0</v>
      </c>
      <c r="Z21" s="84">
        <v>0</v>
      </c>
      <c r="AA21" s="83">
        <f t="shared" si="9"/>
        <v>0</v>
      </c>
      <c r="AB21" s="83">
        <f>+AA21*(1+'Datos base'!$B$40)</f>
        <v>0</v>
      </c>
      <c r="AC21" s="83">
        <f>+AB21*(1+'Datos base'!$B$41)</f>
        <v>0</v>
      </c>
    </row>
    <row r="22" spans="1:29" outlineLevel="1">
      <c r="A22" s="65">
        <f>+'Datos base'!A22</f>
        <v>0</v>
      </c>
      <c r="B22" s="84">
        <v>0</v>
      </c>
      <c r="C22" s="84">
        <v>0</v>
      </c>
      <c r="D22" s="84">
        <v>0</v>
      </c>
      <c r="E22" s="84">
        <v>0</v>
      </c>
      <c r="F22" s="84">
        <v>0</v>
      </c>
      <c r="G22" s="84">
        <v>0</v>
      </c>
      <c r="H22" s="84">
        <v>0</v>
      </c>
      <c r="I22" s="84">
        <v>0</v>
      </c>
      <c r="J22" s="84">
        <v>0</v>
      </c>
      <c r="K22" s="84">
        <v>0</v>
      </c>
      <c r="L22" s="84">
        <v>0</v>
      </c>
      <c r="M22" s="84">
        <v>0</v>
      </c>
      <c r="N22" s="83">
        <f t="shared" si="8"/>
        <v>0</v>
      </c>
      <c r="O22" s="84">
        <v>0</v>
      </c>
      <c r="P22" s="84">
        <v>0</v>
      </c>
      <c r="Q22" s="84">
        <v>0</v>
      </c>
      <c r="R22" s="84">
        <v>0</v>
      </c>
      <c r="S22" s="84">
        <v>0</v>
      </c>
      <c r="T22" s="84">
        <v>0</v>
      </c>
      <c r="U22" s="84">
        <v>0</v>
      </c>
      <c r="V22" s="84">
        <v>0</v>
      </c>
      <c r="W22" s="84">
        <v>0</v>
      </c>
      <c r="X22" s="84">
        <v>0</v>
      </c>
      <c r="Y22" s="84">
        <v>0</v>
      </c>
      <c r="Z22" s="84">
        <v>0</v>
      </c>
      <c r="AA22" s="83">
        <f t="shared" si="9"/>
        <v>0</v>
      </c>
      <c r="AB22" s="83">
        <f>+AA22*(1+'Datos base'!$B$40)</f>
        <v>0</v>
      </c>
      <c r="AC22" s="83">
        <f>+AB22*(1+'Datos base'!$B$41)</f>
        <v>0</v>
      </c>
    </row>
    <row r="23" spans="1:29" outlineLevel="1">
      <c r="A23" s="65">
        <f>+'Datos base'!A23</f>
        <v>0</v>
      </c>
      <c r="B23" s="84">
        <v>0</v>
      </c>
      <c r="C23" s="84">
        <v>0</v>
      </c>
      <c r="D23" s="84">
        <v>0</v>
      </c>
      <c r="E23" s="84">
        <v>0</v>
      </c>
      <c r="F23" s="84">
        <v>0</v>
      </c>
      <c r="G23" s="84">
        <v>0</v>
      </c>
      <c r="H23" s="84">
        <v>0</v>
      </c>
      <c r="I23" s="84">
        <v>0</v>
      </c>
      <c r="J23" s="84">
        <v>0</v>
      </c>
      <c r="K23" s="84">
        <v>0</v>
      </c>
      <c r="L23" s="84">
        <v>0</v>
      </c>
      <c r="M23" s="84">
        <v>0</v>
      </c>
      <c r="N23" s="83">
        <f t="shared" si="8"/>
        <v>0</v>
      </c>
      <c r="O23" s="84">
        <v>0</v>
      </c>
      <c r="P23" s="84">
        <v>0</v>
      </c>
      <c r="Q23" s="84">
        <v>0</v>
      </c>
      <c r="R23" s="84">
        <v>0</v>
      </c>
      <c r="S23" s="84">
        <v>0</v>
      </c>
      <c r="T23" s="84">
        <v>0</v>
      </c>
      <c r="U23" s="84">
        <v>0</v>
      </c>
      <c r="V23" s="84">
        <v>0</v>
      </c>
      <c r="W23" s="84">
        <v>0</v>
      </c>
      <c r="X23" s="84">
        <v>0</v>
      </c>
      <c r="Y23" s="84">
        <v>0</v>
      </c>
      <c r="Z23" s="84">
        <v>0</v>
      </c>
      <c r="AA23" s="83">
        <f t="shared" si="9"/>
        <v>0</v>
      </c>
      <c r="AB23" s="83">
        <f>+AA23*(1+'Datos base'!$B$40)</f>
        <v>0</v>
      </c>
      <c r="AC23" s="83">
        <f>+AB23*(1+'Datos base'!$B$41)</f>
        <v>0</v>
      </c>
    </row>
    <row r="24" spans="1:29" outlineLevel="1">
      <c r="A24" s="65">
        <f>+'Datos base'!A24</f>
        <v>0</v>
      </c>
      <c r="B24" s="84">
        <v>0</v>
      </c>
      <c r="C24" s="84">
        <v>0</v>
      </c>
      <c r="D24" s="84">
        <v>0</v>
      </c>
      <c r="E24" s="84">
        <v>0</v>
      </c>
      <c r="F24" s="84">
        <v>0</v>
      </c>
      <c r="G24" s="84">
        <v>0</v>
      </c>
      <c r="H24" s="84">
        <v>0</v>
      </c>
      <c r="I24" s="84">
        <v>0</v>
      </c>
      <c r="J24" s="84">
        <v>0</v>
      </c>
      <c r="K24" s="84">
        <v>0</v>
      </c>
      <c r="L24" s="84">
        <v>0</v>
      </c>
      <c r="M24" s="84">
        <v>0</v>
      </c>
      <c r="N24" s="83">
        <f t="shared" si="8"/>
        <v>0</v>
      </c>
      <c r="O24" s="84">
        <v>0</v>
      </c>
      <c r="P24" s="84">
        <v>0</v>
      </c>
      <c r="Q24" s="84">
        <v>0</v>
      </c>
      <c r="R24" s="84">
        <v>0</v>
      </c>
      <c r="S24" s="84">
        <v>0</v>
      </c>
      <c r="T24" s="84">
        <v>0</v>
      </c>
      <c r="U24" s="84">
        <v>0</v>
      </c>
      <c r="V24" s="84">
        <v>0</v>
      </c>
      <c r="W24" s="84">
        <v>0</v>
      </c>
      <c r="X24" s="84">
        <v>0</v>
      </c>
      <c r="Y24" s="84">
        <v>0</v>
      </c>
      <c r="Z24" s="84">
        <v>0</v>
      </c>
      <c r="AA24" s="83">
        <f t="shared" si="9"/>
        <v>0</v>
      </c>
      <c r="AB24" s="83">
        <f>+AA24*(1+'Datos base'!$B$40)</f>
        <v>0</v>
      </c>
      <c r="AC24" s="83">
        <f>+AB24*(1+'Datos base'!$B$41)</f>
        <v>0</v>
      </c>
    </row>
    <row r="25" spans="1:29" outlineLevel="1">
      <c r="A25" s="65">
        <f>+'Datos base'!A25</f>
        <v>0</v>
      </c>
      <c r="B25" s="84">
        <v>0</v>
      </c>
      <c r="C25" s="84">
        <v>0</v>
      </c>
      <c r="D25" s="84">
        <v>0</v>
      </c>
      <c r="E25" s="84">
        <v>0</v>
      </c>
      <c r="F25" s="84">
        <v>0</v>
      </c>
      <c r="G25" s="84">
        <v>0</v>
      </c>
      <c r="H25" s="84">
        <v>0</v>
      </c>
      <c r="I25" s="84">
        <v>0</v>
      </c>
      <c r="J25" s="84">
        <v>0</v>
      </c>
      <c r="K25" s="84">
        <v>0</v>
      </c>
      <c r="L25" s="84">
        <v>0</v>
      </c>
      <c r="M25" s="84">
        <v>0</v>
      </c>
      <c r="N25" s="83">
        <f t="shared" si="8"/>
        <v>0</v>
      </c>
      <c r="O25" s="84">
        <v>0</v>
      </c>
      <c r="P25" s="84">
        <v>0</v>
      </c>
      <c r="Q25" s="84">
        <v>0</v>
      </c>
      <c r="R25" s="84">
        <v>0</v>
      </c>
      <c r="S25" s="84">
        <v>0</v>
      </c>
      <c r="T25" s="84">
        <v>0</v>
      </c>
      <c r="U25" s="84">
        <v>0</v>
      </c>
      <c r="V25" s="84">
        <v>0</v>
      </c>
      <c r="W25" s="84">
        <v>0</v>
      </c>
      <c r="X25" s="84">
        <v>0</v>
      </c>
      <c r="Y25" s="84">
        <v>0</v>
      </c>
      <c r="Z25" s="84">
        <v>0</v>
      </c>
      <c r="AA25" s="83">
        <f t="shared" si="9"/>
        <v>0</v>
      </c>
      <c r="AB25" s="83">
        <f>+AA25*(1+'Datos base'!$B$40)</f>
        <v>0</v>
      </c>
      <c r="AC25" s="83">
        <f>+AB25*(1+'Datos base'!$B$41)</f>
        <v>0</v>
      </c>
    </row>
    <row r="26" spans="1:29" outlineLevel="1">
      <c r="A26" s="65">
        <f>+'Datos base'!A26</f>
        <v>0</v>
      </c>
      <c r="B26" s="84">
        <v>0</v>
      </c>
      <c r="C26" s="84">
        <v>0</v>
      </c>
      <c r="D26" s="84">
        <v>0</v>
      </c>
      <c r="E26" s="84">
        <v>0</v>
      </c>
      <c r="F26" s="84">
        <v>0</v>
      </c>
      <c r="G26" s="84">
        <v>0</v>
      </c>
      <c r="H26" s="84">
        <v>0</v>
      </c>
      <c r="I26" s="84">
        <v>0</v>
      </c>
      <c r="J26" s="84">
        <v>0</v>
      </c>
      <c r="K26" s="84">
        <v>0</v>
      </c>
      <c r="L26" s="84">
        <v>0</v>
      </c>
      <c r="M26" s="84">
        <v>0</v>
      </c>
      <c r="N26" s="83">
        <f t="shared" si="8"/>
        <v>0</v>
      </c>
      <c r="O26" s="84">
        <v>0</v>
      </c>
      <c r="P26" s="84">
        <v>0</v>
      </c>
      <c r="Q26" s="84">
        <v>0</v>
      </c>
      <c r="R26" s="84">
        <v>0</v>
      </c>
      <c r="S26" s="84">
        <v>0</v>
      </c>
      <c r="T26" s="84">
        <v>0</v>
      </c>
      <c r="U26" s="84">
        <v>0</v>
      </c>
      <c r="V26" s="84">
        <v>0</v>
      </c>
      <c r="W26" s="84">
        <v>0</v>
      </c>
      <c r="X26" s="84">
        <v>0</v>
      </c>
      <c r="Y26" s="84">
        <v>0</v>
      </c>
      <c r="Z26" s="84">
        <v>0</v>
      </c>
      <c r="AA26" s="83">
        <f t="shared" si="9"/>
        <v>0</v>
      </c>
      <c r="AB26" s="83">
        <f>+AA26*(1+'Datos base'!$B$40)</f>
        <v>0</v>
      </c>
      <c r="AC26" s="83">
        <f>+AB26*(1+'Datos base'!$B$41)</f>
        <v>0</v>
      </c>
    </row>
    <row r="27" spans="1:29" outlineLevel="1">
      <c r="A27" s="65">
        <f>+'Datos base'!A27</f>
        <v>0</v>
      </c>
      <c r="B27" s="84">
        <v>0</v>
      </c>
      <c r="C27" s="84">
        <v>0</v>
      </c>
      <c r="D27" s="84">
        <v>0</v>
      </c>
      <c r="E27" s="84">
        <v>0</v>
      </c>
      <c r="F27" s="84">
        <v>0</v>
      </c>
      <c r="G27" s="84">
        <v>0</v>
      </c>
      <c r="H27" s="84">
        <v>0</v>
      </c>
      <c r="I27" s="84">
        <v>0</v>
      </c>
      <c r="J27" s="84">
        <v>0</v>
      </c>
      <c r="K27" s="84">
        <v>0</v>
      </c>
      <c r="L27" s="84">
        <v>0</v>
      </c>
      <c r="M27" s="84">
        <v>0</v>
      </c>
      <c r="N27" s="83">
        <f t="shared" si="8"/>
        <v>0</v>
      </c>
      <c r="O27" s="84">
        <v>0</v>
      </c>
      <c r="P27" s="84">
        <v>0</v>
      </c>
      <c r="Q27" s="84">
        <v>0</v>
      </c>
      <c r="R27" s="84">
        <v>0</v>
      </c>
      <c r="S27" s="84">
        <v>0</v>
      </c>
      <c r="T27" s="84">
        <v>0</v>
      </c>
      <c r="U27" s="84">
        <v>0</v>
      </c>
      <c r="V27" s="84">
        <v>0</v>
      </c>
      <c r="W27" s="84">
        <v>0</v>
      </c>
      <c r="X27" s="84">
        <v>0</v>
      </c>
      <c r="Y27" s="84">
        <v>0</v>
      </c>
      <c r="Z27" s="84">
        <v>0</v>
      </c>
      <c r="AA27" s="83">
        <f t="shared" si="9"/>
        <v>0</v>
      </c>
      <c r="AB27" s="83">
        <f>+AA27*(1+'Datos base'!$B$40)</f>
        <v>0</v>
      </c>
      <c r="AC27" s="83">
        <f>+AB27*(1+'Datos base'!$B$41)</f>
        <v>0</v>
      </c>
    </row>
    <row r="28" spans="1:29" outlineLevel="1">
      <c r="A28" s="65">
        <f>+'Datos base'!A28</f>
        <v>0</v>
      </c>
      <c r="B28" s="84">
        <v>0</v>
      </c>
      <c r="C28" s="84">
        <v>0</v>
      </c>
      <c r="D28" s="84">
        <v>0</v>
      </c>
      <c r="E28" s="84">
        <v>0</v>
      </c>
      <c r="F28" s="84">
        <v>0</v>
      </c>
      <c r="G28" s="84">
        <v>0</v>
      </c>
      <c r="H28" s="84">
        <v>0</v>
      </c>
      <c r="I28" s="84">
        <v>0</v>
      </c>
      <c r="J28" s="84">
        <v>0</v>
      </c>
      <c r="K28" s="84">
        <v>0</v>
      </c>
      <c r="L28" s="84">
        <v>0</v>
      </c>
      <c r="M28" s="84">
        <v>0</v>
      </c>
      <c r="N28" s="83">
        <f t="shared" si="8"/>
        <v>0</v>
      </c>
      <c r="O28" s="84">
        <v>0</v>
      </c>
      <c r="P28" s="84">
        <v>0</v>
      </c>
      <c r="Q28" s="84">
        <v>0</v>
      </c>
      <c r="R28" s="84">
        <v>0</v>
      </c>
      <c r="S28" s="84">
        <v>0</v>
      </c>
      <c r="T28" s="84">
        <v>0</v>
      </c>
      <c r="U28" s="84">
        <v>0</v>
      </c>
      <c r="V28" s="84">
        <v>0</v>
      </c>
      <c r="W28" s="84">
        <v>0</v>
      </c>
      <c r="X28" s="84">
        <v>0</v>
      </c>
      <c r="Y28" s="84">
        <v>0</v>
      </c>
      <c r="Z28" s="84">
        <v>0</v>
      </c>
      <c r="AA28" s="83">
        <f t="shared" si="9"/>
        <v>0</v>
      </c>
      <c r="AB28" s="83">
        <f>+AA28*(1+'Datos base'!$B$40)</f>
        <v>0</v>
      </c>
      <c r="AC28" s="83">
        <f>+AB28*(1+'Datos base'!$B$41)</f>
        <v>0</v>
      </c>
    </row>
    <row r="29" spans="1:29" outlineLevel="1">
      <c r="A29" s="65">
        <f>+'Datos base'!A29</f>
        <v>0</v>
      </c>
      <c r="B29" s="84">
        <v>0</v>
      </c>
      <c r="C29" s="84">
        <v>0</v>
      </c>
      <c r="D29" s="84">
        <v>0</v>
      </c>
      <c r="E29" s="84">
        <v>0</v>
      </c>
      <c r="F29" s="84">
        <v>0</v>
      </c>
      <c r="G29" s="84">
        <v>0</v>
      </c>
      <c r="H29" s="84">
        <v>0</v>
      </c>
      <c r="I29" s="84">
        <v>0</v>
      </c>
      <c r="J29" s="84">
        <v>0</v>
      </c>
      <c r="K29" s="84">
        <v>0</v>
      </c>
      <c r="L29" s="84">
        <v>0</v>
      </c>
      <c r="M29" s="84">
        <v>0</v>
      </c>
      <c r="N29" s="83">
        <f t="shared" si="8"/>
        <v>0</v>
      </c>
      <c r="O29" s="84">
        <v>0</v>
      </c>
      <c r="P29" s="84">
        <v>0</v>
      </c>
      <c r="Q29" s="84">
        <v>0</v>
      </c>
      <c r="R29" s="84">
        <v>0</v>
      </c>
      <c r="S29" s="84">
        <v>0</v>
      </c>
      <c r="T29" s="84">
        <v>0</v>
      </c>
      <c r="U29" s="84">
        <v>0</v>
      </c>
      <c r="V29" s="84">
        <v>0</v>
      </c>
      <c r="W29" s="84">
        <v>0</v>
      </c>
      <c r="X29" s="84">
        <v>0</v>
      </c>
      <c r="Y29" s="84">
        <v>0</v>
      </c>
      <c r="Z29" s="84">
        <v>0</v>
      </c>
      <c r="AA29" s="83">
        <f t="shared" si="9"/>
        <v>0</v>
      </c>
      <c r="AB29" s="83">
        <f>+AA29*(1+'Datos base'!$B$40)</f>
        <v>0</v>
      </c>
      <c r="AC29" s="83">
        <f>+AB29*(1+'Datos base'!$B$41)</f>
        <v>0</v>
      </c>
    </row>
    <row r="30" spans="1:29" outlineLevel="1">
      <c r="A30" s="65">
        <f>+'Datos base'!A30</f>
        <v>0</v>
      </c>
      <c r="B30" s="84">
        <v>0</v>
      </c>
      <c r="C30" s="84">
        <v>0</v>
      </c>
      <c r="D30" s="84">
        <v>0</v>
      </c>
      <c r="E30" s="84">
        <v>0</v>
      </c>
      <c r="F30" s="84">
        <v>0</v>
      </c>
      <c r="G30" s="84">
        <v>0</v>
      </c>
      <c r="H30" s="84">
        <v>0</v>
      </c>
      <c r="I30" s="84">
        <v>0</v>
      </c>
      <c r="J30" s="84">
        <v>0</v>
      </c>
      <c r="K30" s="84">
        <v>0</v>
      </c>
      <c r="L30" s="84">
        <v>0</v>
      </c>
      <c r="M30" s="84">
        <v>0</v>
      </c>
      <c r="N30" s="83">
        <f t="shared" si="8"/>
        <v>0</v>
      </c>
      <c r="O30" s="84">
        <v>0</v>
      </c>
      <c r="P30" s="84">
        <v>0</v>
      </c>
      <c r="Q30" s="84">
        <v>0</v>
      </c>
      <c r="R30" s="84">
        <v>0</v>
      </c>
      <c r="S30" s="84">
        <v>0</v>
      </c>
      <c r="T30" s="84">
        <v>0</v>
      </c>
      <c r="U30" s="84">
        <v>0</v>
      </c>
      <c r="V30" s="84">
        <v>0</v>
      </c>
      <c r="W30" s="84">
        <v>0</v>
      </c>
      <c r="X30" s="84">
        <v>0</v>
      </c>
      <c r="Y30" s="84">
        <v>0</v>
      </c>
      <c r="Z30" s="84">
        <v>0</v>
      </c>
      <c r="AA30" s="83">
        <f t="shared" si="9"/>
        <v>0</v>
      </c>
      <c r="AB30" s="83">
        <f>+AA30*(1+'Datos base'!$B$40)</f>
        <v>0</v>
      </c>
      <c r="AC30" s="83">
        <f>+AB30*(1+'Datos base'!$B$41)</f>
        <v>0</v>
      </c>
    </row>
    <row r="31" spans="1:29" outlineLevel="1">
      <c r="A31" s="65">
        <f>+'Datos base'!A31</f>
        <v>0</v>
      </c>
      <c r="B31" s="84">
        <v>0</v>
      </c>
      <c r="C31" s="84">
        <v>0</v>
      </c>
      <c r="D31" s="84">
        <v>0</v>
      </c>
      <c r="E31" s="84">
        <v>0</v>
      </c>
      <c r="F31" s="84">
        <v>0</v>
      </c>
      <c r="G31" s="84">
        <v>0</v>
      </c>
      <c r="H31" s="84">
        <v>0</v>
      </c>
      <c r="I31" s="84">
        <v>0</v>
      </c>
      <c r="J31" s="84">
        <v>0</v>
      </c>
      <c r="K31" s="84">
        <v>0</v>
      </c>
      <c r="L31" s="84">
        <v>0</v>
      </c>
      <c r="M31" s="84">
        <v>0</v>
      </c>
      <c r="N31" s="83">
        <f t="shared" si="8"/>
        <v>0</v>
      </c>
      <c r="O31" s="84">
        <v>0</v>
      </c>
      <c r="P31" s="84">
        <v>0</v>
      </c>
      <c r="Q31" s="84">
        <v>0</v>
      </c>
      <c r="R31" s="84">
        <v>0</v>
      </c>
      <c r="S31" s="84">
        <v>0</v>
      </c>
      <c r="T31" s="84">
        <v>0</v>
      </c>
      <c r="U31" s="84">
        <v>0</v>
      </c>
      <c r="V31" s="84">
        <v>0</v>
      </c>
      <c r="W31" s="84">
        <v>0</v>
      </c>
      <c r="X31" s="84">
        <v>0</v>
      </c>
      <c r="Y31" s="84">
        <v>0</v>
      </c>
      <c r="Z31" s="84">
        <v>0</v>
      </c>
      <c r="AA31" s="83">
        <f t="shared" si="9"/>
        <v>0</v>
      </c>
      <c r="AB31" s="83">
        <f>+AA31*(1+'Datos base'!$B$40)</f>
        <v>0</v>
      </c>
      <c r="AC31" s="83">
        <f>+AB31*(1+'Datos base'!$B$41)</f>
        <v>0</v>
      </c>
    </row>
    <row r="32" spans="1:29" outlineLevel="1">
      <c r="A32" s="65">
        <f>+'Datos base'!A32</f>
        <v>0</v>
      </c>
      <c r="B32" s="84">
        <v>0</v>
      </c>
      <c r="C32" s="84">
        <v>0</v>
      </c>
      <c r="D32" s="84">
        <v>0</v>
      </c>
      <c r="E32" s="84">
        <v>0</v>
      </c>
      <c r="F32" s="84">
        <v>0</v>
      </c>
      <c r="G32" s="84">
        <v>0</v>
      </c>
      <c r="H32" s="84">
        <v>0</v>
      </c>
      <c r="I32" s="84">
        <v>0</v>
      </c>
      <c r="J32" s="84">
        <v>0</v>
      </c>
      <c r="K32" s="84">
        <v>0</v>
      </c>
      <c r="L32" s="84">
        <v>0</v>
      </c>
      <c r="M32" s="84">
        <v>0</v>
      </c>
      <c r="N32" s="83">
        <f t="shared" si="8"/>
        <v>0</v>
      </c>
      <c r="O32" s="84">
        <v>0</v>
      </c>
      <c r="P32" s="84">
        <v>0</v>
      </c>
      <c r="Q32" s="84">
        <v>0</v>
      </c>
      <c r="R32" s="84">
        <v>0</v>
      </c>
      <c r="S32" s="84">
        <v>0</v>
      </c>
      <c r="T32" s="84">
        <v>0</v>
      </c>
      <c r="U32" s="84">
        <v>0</v>
      </c>
      <c r="V32" s="84">
        <v>0</v>
      </c>
      <c r="W32" s="84">
        <v>0</v>
      </c>
      <c r="X32" s="84">
        <v>0</v>
      </c>
      <c r="Y32" s="84">
        <v>0</v>
      </c>
      <c r="Z32" s="84">
        <v>0</v>
      </c>
      <c r="AA32" s="83">
        <f t="shared" si="9"/>
        <v>0</v>
      </c>
      <c r="AB32" s="83">
        <f>+AA32*(1+'Datos base'!$B$40)</f>
        <v>0</v>
      </c>
      <c r="AC32" s="83">
        <f>+AB32*(1+'Datos base'!$B$41)</f>
        <v>0</v>
      </c>
    </row>
    <row r="33" spans="1:30" outlineLevel="1">
      <c r="A33" s="65">
        <f>+'Datos base'!A33</f>
        <v>0</v>
      </c>
      <c r="B33" s="84">
        <v>0</v>
      </c>
      <c r="C33" s="84">
        <v>0</v>
      </c>
      <c r="D33" s="84">
        <v>0</v>
      </c>
      <c r="E33" s="84">
        <v>0</v>
      </c>
      <c r="F33" s="84">
        <v>0</v>
      </c>
      <c r="G33" s="84">
        <v>0</v>
      </c>
      <c r="H33" s="84">
        <v>0</v>
      </c>
      <c r="I33" s="84">
        <v>0</v>
      </c>
      <c r="J33" s="84">
        <v>0</v>
      </c>
      <c r="K33" s="84">
        <v>0</v>
      </c>
      <c r="L33" s="84">
        <v>0</v>
      </c>
      <c r="M33" s="84">
        <v>0</v>
      </c>
      <c r="N33" s="83">
        <f t="shared" si="8"/>
        <v>0</v>
      </c>
      <c r="O33" s="84">
        <v>0</v>
      </c>
      <c r="P33" s="84">
        <v>0</v>
      </c>
      <c r="Q33" s="84">
        <v>0</v>
      </c>
      <c r="R33" s="84">
        <v>0</v>
      </c>
      <c r="S33" s="84">
        <v>0</v>
      </c>
      <c r="T33" s="84">
        <v>0</v>
      </c>
      <c r="U33" s="84">
        <v>0</v>
      </c>
      <c r="V33" s="84">
        <v>0</v>
      </c>
      <c r="W33" s="84">
        <v>0</v>
      </c>
      <c r="X33" s="84">
        <v>0</v>
      </c>
      <c r="Y33" s="84">
        <v>0</v>
      </c>
      <c r="Z33" s="84">
        <v>0</v>
      </c>
      <c r="AA33" s="83">
        <f t="shared" si="9"/>
        <v>0</v>
      </c>
      <c r="AB33" s="83">
        <f>+AA33*(1+'Datos base'!$B$40)</f>
        <v>0</v>
      </c>
      <c r="AC33" s="83">
        <f>+AB33*(1+'Datos base'!$B$41)</f>
        <v>0</v>
      </c>
    </row>
    <row r="34" spans="1:30" outlineLevel="1">
      <c r="A34" s="65">
        <f>+'Datos base'!A34</f>
        <v>0</v>
      </c>
      <c r="B34" s="84">
        <v>0</v>
      </c>
      <c r="C34" s="84">
        <v>0</v>
      </c>
      <c r="D34" s="84">
        <v>0</v>
      </c>
      <c r="E34" s="84">
        <v>0</v>
      </c>
      <c r="F34" s="84">
        <v>0</v>
      </c>
      <c r="G34" s="84">
        <v>0</v>
      </c>
      <c r="H34" s="84">
        <v>0</v>
      </c>
      <c r="I34" s="84">
        <v>0</v>
      </c>
      <c r="J34" s="84">
        <v>0</v>
      </c>
      <c r="K34" s="84">
        <v>0</v>
      </c>
      <c r="L34" s="84">
        <v>0</v>
      </c>
      <c r="M34" s="84">
        <v>0</v>
      </c>
      <c r="N34" s="83">
        <f t="shared" si="8"/>
        <v>0</v>
      </c>
      <c r="O34" s="84">
        <v>0</v>
      </c>
      <c r="P34" s="84">
        <v>0</v>
      </c>
      <c r="Q34" s="84">
        <v>0</v>
      </c>
      <c r="R34" s="84">
        <v>0</v>
      </c>
      <c r="S34" s="84">
        <v>0</v>
      </c>
      <c r="T34" s="84">
        <v>0</v>
      </c>
      <c r="U34" s="84">
        <v>0</v>
      </c>
      <c r="V34" s="84">
        <v>0</v>
      </c>
      <c r="W34" s="84">
        <v>0</v>
      </c>
      <c r="X34" s="84">
        <v>0</v>
      </c>
      <c r="Y34" s="84">
        <v>0</v>
      </c>
      <c r="Z34" s="84">
        <v>0</v>
      </c>
      <c r="AA34" s="83">
        <f t="shared" si="9"/>
        <v>0</v>
      </c>
      <c r="AB34" s="83">
        <f>+AA34*(1+'Datos base'!$B$40)</f>
        <v>0</v>
      </c>
      <c r="AC34" s="83">
        <f>+AB34*(1+'Datos base'!$B$41)</f>
        <v>0</v>
      </c>
    </row>
    <row r="35" spans="1:30">
      <c r="A35" s="66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 s="32"/>
      <c r="V35" s="32"/>
      <c r="W35" s="32"/>
      <c r="X35" s="32"/>
      <c r="Y35" s="32"/>
      <c r="Z35" s="32"/>
      <c r="AA35" s="31"/>
      <c r="AB35" s="31"/>
      <c r="AC35" s="31"/>
    </row>
    <row r="36" spans="1:30">
      <c r="A36" s="65"/>
      <c r="B36" s="232">
        <f>+B2</f>
        <v>2025</v>
      </c>
      <c r="C36" s="232"/>
      <c r="D36" s="232"/>
      <c r="E36" s="232"/>
      <c r="F36" s="232"/>
      <c r="G36" s="232"/>
      <c r="H36" s="232"/>
      <c r="I36" s="232"/>
      <c r="J36" s="232"/>
      <c r="K36" s="232"/>
      <c r="L36" s="232"/>
      <c r="M36" s="232"/>
      <c r="N36" s="75" t="s">
        <v>112</v>
      </c>
      <c r="O36" s="232">
        <f>+O2</f>
        <v>2026</v>
      </c>
      <c r="P36" s="232"/>
      <c r="Q36" s="232"/>
      <c r="R36" s="232"/>
      <c r="S36" s="232"/>
      <c r="T36" s="232"/>
      <c r="U36" s="232"/>
      <c r="V36" s="232"/>
      <c r="W36" s="232"/>
      <c r="X36" s="232"/>
      <c r="Y36" s="232"/>
      <c r="Z36" s="232"/>
      <c r="AA36" s="44" t="s">
        <v>112</v>
      </c>
      <c r="AB36" s="44" t="s">
        <v>112</v>
      </c>
      <c r="AC36" s="44" t="s">
        <v>112</v>
      </c>
    </row>
    <row r="37" spans="1:30">
      <c r="A37" s="47" t="s">
        <v>12</v>
      </c>
      <c r="B37" s="75" t="s">
        <v>100</v>
      </c>
      <c r="C37" s="75" t="s">
        <v>101</v>
      </c>
      <c r="D37" s="75" t="s">
        <v>102</v>
      </c>
      <c r="E37" s="75" t="s">
        <v>103</v>
      </c>
      <c r="F37" s="75" t="s">
        <v>104</v>
      </c>
      <c r="G37" s="75" t="s">
        <v>105</v>
      </c>
      <c r="H37" s="75" t="s">
        <v>106</v>
      </c>
      <c r="I37" s="75" t="s">
        <v>107</v>
      </c>
      <c r="J37" s="75" t="s">
        <v>108</v>
      </c>
      <c r="K37" s="75" t="s">
        <v>109</v>
      </c>
      <c r="L37" s="75" t="s">
        <v>110</v>
      </c>
      <c r="M37" s="75" t="s">
        <v>111</v>
      </c>
      <c r="N37" s="75">
        <f>N3</f>
        <v>2025</v>
      </c>
      <c r="O37" s="44" t="s">
        <v>100</v>
      </c>
      <c r="P37" s="44" t="s">
        <v>101</v>
      </c>
      <c r="Q37" s="44" t="s">
        <v>102</v>
      </c>
      <c r="R37" s="44" t="s">
        <v>103</v>
      </c>
      <c r="S37" s="44" t="s">
        <v>104</v>
      </c>
      <c r="T37" s="44" t="s">
        <v>105</v>
      </c>
      <c r="U37" s="44" t="s">
        <v>106</v>
      </c>
      <c r="V37" s="44" t="s">
        <v>107</v>
      </c>
      <c r="W37" s="44" t="s">
        <v>108</v>
      </c>
      <c r="X37" s="44" t="s">
        <v>109</v>
      </c>
      <c r="Y37" s="44" t="s">
        <v>110</v>
      </c>
      <c r="Z37" s="44" t="s">
        <v>111</v>
      </c>
      <c r="AA37" s="44">
        <f>AA3</f>
        <v>2026</v>
      </c>
      <c r="AB37" s="44">
        <f>AB3</f>
        <v>2027</v>
      </c>
      <c r="AC37" s="44">
        <f>AC3</f>
        <v>2028</v>
      </c>
    </row>
    <row r="38" spans="1:30">
      <c r="A38" s="65" t="s">
        <v>153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30" t="s">
        <v>0</v>
      </c>
      <c r="P38" s="30" t="s">
        <v>0</v>
      </c>
      <c r="Q38" s="30" t="s">
        <v>0</v>
      </c>
      <c r="R38" s="30" t="s">
        <v>0</v>
      </c>
      <c r="S38" s="30" t="s">
        <v>0</v>
      </c>
      <c r="T38" s="30" t="s">
        <v>0</v>
      </c>
      <c r="U38" s="30" t="s">
        <v>0</v>
      </c>
      <c r="V38" s="30" t="s">
        <v>0</v>
      </c>
      <c r="W38" s="30" t="s">
        <v>0</v>
      </c>
      <c r="X38" s="30" t="s">
        <v>0</v>
      </c>
      <c r="Y38" s="30" t="s">
        <v>0</v>
      </c>
      <c r="Z38" s="30" t="s">
        <v>0</v>
      </c>
      <c r="AA38" s="30" t="s">
        <v>0</v>
      </c>
      <c r="AB38" s="30" t="s">
        <v>0</v>
      </c>
      <c r="AC38" s="30" t="s">
        <v>0</v>
      </c>
    </row>
    <row r="39" spans="1:30">
      <c r="A39" s="49">
        <f>'Datos base'!A5</f>
        <v>0</v>
      </c>
      <c r="B39" s="33">
        <f>+B5*'Datos base'!$B5*'Datos base'!$O$37*'Datos base'!$O$38</f>
        <v>0</v>
      </c>
      <c r="C39" s="33">
        <f>+C5*'Datos base'!$B5*'Datos base'!$O$37*'Datos base'!$O$38</f>
        <v>0</v>
      </c>
      <c r="D39" s="33">
        <f>+D5*'Datos base'!$B5*'Datos base'!$O$37*'Datos base'!$O$38</f>
        <v>0</v>
      </c>
      <c r="E39" s="33">
        <f>+E5*'Datos base'!$B5*'Datos base'!$O$37*'Datos base'!$O$38</f>
        <v>0</v>
      </c>
      <c r="F39" s="33">
        <f>+F5*'Datos base'!$B5*'Datos base'!$O$37*'Datos base'!$O$38</f>
        <v>0</v>
      </c>
      <c r="G39" s="33">
        <f>+G5*'Datos base'!$B5*'Datos base'!$O$37*'Datos base'!$O$38</f>
        <v>0</v>
      </c>
      <c r="H39" s="33">
        <f>+H5*'Datos base'!$B5*'Datos base'!$O$37*'Datos base'!$O$38</f>
        <v>0</v>
      </c>
      <c r="I39" s="33">
        <f>+I5*'Datos base'!$B5*'Datos base'!$O$37*'Datos base'!$O$38</f>
        <v>0</v>
      </c>
      <c r="J39" s="33">
        <f>+J5*'Datos base'!$B5*'Datos base'!$O$37*'Datos base'!$O$38</f>
        <v>0</v>
      </c>
      <c r="K39" s="33">
        <f>+K5*'Datos base'!$B5*'Datos base'!$O$37*'Datos base'!$O$38</f>
        <v>0</v>
      </c>
      <c r="L39" s="33">
        <f>+L5*'Datos base'!$B5*'Datos base'!$O$37*'Datos base'!$O$38</f>
        <v>0</v>
      </c>
      <c r="M39" s="33">
        <f>+M5*'Datos base'!$B5*'Datos base'!$O$37*'Datos base'!$O$38</f>
        <v>0</v>
      </c>
      <c r="N39" s="33">
        <f>+N5*'Datos base'!$B5*'Datos base'!$O$37*'Datos base'!$O$38</f>
        <v>0</v>
      </c>
      <c r="O39" s="33">
        <f>+O5*'Datos base'!$B5*'Datos base'!$O$37*'Datos base'!$O$38*(1+'Datos base'!$B$37)</f>
        <v>0</v>
      </c>
      <c r="P39" s="33">
        <f>+P5*'Datos base'!$B5*'Datos base'!$O$37*'Datos base'!$O$38*(1+'Datos base'!$B$37)</f>
        <v>0</v>
      </c>
      <c r="Q39" s="33">
        <f>+Q5*'Datos base'!$B5*'Datos base'!$O$37*'Datos base'!$O$38*(1+'Datos base'!$B$37)</f>
        <v>0</v>
      </c>
      <c r="R39" s="33">
        <f>+R5*'Datos base'!$B5*'Datos base'!$O$37*'Datos base'!$O$38*(1+'Datos base'!$B$37)</f>
        <v>0</v>
      </c>
      <c r="S39" s="33">
        <f>+S5*'Datos base'!$B5*'Datos base'!$O$37*'Datos base'!$O$38*(1+'Datos base'!$B$37)</f>
        <v>0</v>
      </c>
      <c r="T39" s="33">
        <f>+T5*'Datos base'!$B5*'Datos base'!$O$37*'Datos base'!$O$38*(1+'Datos base'!$B$37)</f>
        <v>0</v>
      </c>
      <c r="U39" s="33">
        <f>+U5*'Datos base'!$B5*'Datos base'!$O$37*'Datos base'!$O$38*(1+'Datos base'!$B$37)</f>
        <v>0</v>
      </c>
      <c r="V39" s="33">
        <f>+V5*'Datos base'!$B5*'Datos base'!$O$37*'Datos base'!$O$38*(1+'Datos base'!$B$37)</f>
        <v>0</v>
      </c>
      <c r="W39" s="33">
        <f>+W5*'Datos base'!$B5*'Datos base'!$O$37*'Datos base'!$O$38*(1+'Datos base'!$B$37)</f>
        <v>0</v>
      </c>
      <c r="X39" s="33">
        <f>+X5*'Datos base'!$B5*'Datos base'!$O$37*'Datos base'!$O$38*(1+'Datos base'!$B$37)</f>
        <v>0</v>
      </c>
      <c r="Y39" s="33">
        <f>+Y5*'Datos base'!$B5*'Datos base'!$O$37*'Datos base'!$O$38*(1+'Datos base'!$B$37)</f>
        <v>0</v>
      </c>
      <c r="Z39" s="33">
        <f>+Z5*'Datos base'!$B5*'Datos base'!$O$37*'Datos base'!$O$38*(1+'Datos base'!$B$37)</f>
        <v>0</v>
      </c>
      <c r="AA39" s="33">
        <f>+AA5*'Datos base'!$B5*'Datos base'!$O$37*'Datos base'!$O$38*(1+'Datos base'!$B$37)</f>
        <v>0</v>
      </c>
      <c r="AB39" s="33">
        <f>+AB5*'Datos base'!$B5*'Datos base'!$O$37*'Datos base'!$O$38*(1+'Datos base'!$B$38)*(1+'Datos base'!$B$37)</f>
        <v>0</v>
      </c>
      <c r="AC39" s="33">
        <f>+AC5*'Datos base'!$B5*'Datos base'!$O$37*'Datos base'!$O$38*(1+'Datos base'!$B$38)*(1+'Datos base'!$B$37)*(1+'Datos base'!$B$39)</f>
        <v>0</v>
      </c>
      <c r="AD39" s="15"/>
    </row>
    <row r="40" spans="1:30">
      <c r="A40" s="49">
        <f>'Datos base'!A6</f>
        <v>0</v>
      </c>
      <c r="B40" s="33">
        <f>+B6*'Datos base'!$B6*'Datos base'!$O$37*'Datos base'!$O$38</f>
        <v>0</v>
      </c>
      <c r="C40" s="33">
        <f>+C6*'Datos base'!$B6*'Datos base'!$O$37*'Datos base'!$O$38</f>
        <v>0</v>
      </c>
      <c r="D40" s="33">
        <f>+D6*'Datos base'!$B6*'Datos base'!$O$37*'Datos base'!$O$38</f>
        <v>0</v>
      </c>
      <c r="E40" s="33">
        <f>+E6*'Datos base'!$B6*'Datos base'!$O$37*'Datos base'!$O$38</f>
        <v>0</v>
      </c>
      <c r="F40" s="33">
        <f>+F6*'Datos base'!$B6*'Datos base'!$O$37*'Datos base'!$O$38</f>
        <v>0</v>
      </c>
      <c r="G40" s="33">
        <f>+G6*'Datos base'!$B6*'Datos base'!$O$37*'Datos base'!$O$38</f>
        <v>0</v>
      </c>
      <c r="H40" s="33">
        <f>+H6*'Datos base'!$B6*'Datos base'!$O$37*'Datos base'!$O$38</f>
        <v>0</v>
      </c>
      <c r="I40" s="33">
        <f>+I6*'Datos base'!$B6*'Datos base'!$O$37*'Datos base'!$O$38</f>
        <v>0</v>
      </c>
      <c r="J40" s="33">
        <f>+J6*'Datos base'!$B6*'Datos base'!$O$37*'Datos base'!$O$38</f>
        <v>0</v>
      </c>
      <c r="K40" s="33">
        <f>+K6*'Datos base'!$B6*'Datos base'!$O$37*'Datos base'!$O$38</f>
        <v>0</v>
      </c>
      <c r="L40" s="33">
        <f>+L6*'Datos base'!$B6*'Datos base'!$O$37*'Datos base'!$O$38</f>
        <v>0</v>
      </c>
      <c r="M40" s="33">
        <f>+M6*'Datos base'!$B6*'Datos base'!$O$37*'Datos base'!$O$38</f>
        <v>0</v>
      </c>
      <c r="N40" s="33">
        <f>+N6*'Datos base'!$B6*'Datos base'!$O$37*'Datos base'!$O$38</f>
        <v>0</v>
      </c>
      <c r="O40" s="33">
        <f>+O6*'Datos base'!$B6*'Datos base'!$O$37*'Datos base'!$O$38*(1+'Datos base'!$B$37)</f>
        <v>0</v>
      </c>
      <c r="P40" s="33">
        <f>+P6*'Datos base'!$B6*'Datos base'!$O$37*'Datos base'!$O$38*(1+'Datos base'!$B$37)</f>
        <v>0</v>
      </c>
      <c r="Q40" s="33">
        <f>+Q6*'Datos base'!$B6*'Datos base'!$O$37*'Datos base'!$O$38*(1+'Datos base'!$B$37)</f>
        <v>0</v>
      </c>
      <c r="R40" s="33">
        <f>+R6*'Datos base'!$B6*'Datos base'!$O$37*'Datos base'!$O$38*(1+'Datos base'!$B$37)</f>
        <v>0</v>
      </c>
      <c r="S40" s="33">
        <f>+S6*'Datos base'!$B6*'Datos base'!$O$37*'Datos base'!$O$38*(1+'Datos base'!$B$37)</f>
        <v>0</v>
      </c>
      <c r="T40" s="33">
        <f>+T6*'Datos base'!$B6*'Datos base'!$O$37*'Datos base'!$O$38*(1+'Datos base'!$B$37)</f>
        <v>0</v>
      </c>
      <c r="U40" s="33">
        <f>+U6*'Datos base'!$B6*'Datos base'!$O$37*'Datos base'!$O$38*(1+'Datos base'!$B$37)</f>
        <v>0</v>
      </c>
      <c r="V40" s="33">
        <f>+V6*'Datos base'!$B6*'Datos base'!$O$37*'Datos base'!$O$38*(1+'Datos base'!$B$37)</f>
        <v>0</v>
      </c>
      <c r="W40" s="33">
        <f>+W6*'Datos base'!$B6*'Datos base'!$O$37*'Datos base'!$O$38*(1+'Datos base'!$B$37)</f>
        <v>0</v>
      </c>
      <c r="X40" s="33">
        <f>+X6*'Datos base'!$B6*'Datos base'!$O$37*'Datos base'!$O$38*(1+'Datos base'!$B$37)</f>
        <v>0</v>
      </c>
      <c r="Y40" s="33">
        <f>+Y6*'Datos base'!$B6*'Datos base'!$O$37*'Datos base'!$O$38*(1+'Datos base'!$B$37)</f>
        <v>0</v>
      </c>
      <c r="Z40" s="33">
        <f>+Z6*'Datos base'!$B6*'Datos base'!$O$37*'Datos base'!$O$38*(1+'Datos base'!$B$37)</f>
        <v>0</v>
      </c>
      <c r="AA40" s="33">
        <f>+AA6*'Datos base'!$B6*'Datos base'!$O$37*'Datos base'!$O$38*(1+'Datos base'!$B$37)</f>
        <v>0</v>
      </c>
      <c r="AB40" s="33">
        <f>+AB6*'Datos base'!$B6*'Datos base'!$O$37*'Datos base'!$O$38*(1+'Datos base'!$B$38)*(1+'Datos base'!$B$37)</f>
        <v>0</v>
      </c>
      <c r="AC40" s="33">
        <f>+AC6*'Datos base'!$B6*'Datos base'!$O$37*'Datos base'!$O$38*(1+'Datos base'!$B$38)*(1+'Datos base'!$B$37)*(1+'Datos base'!$B$39)</f>
        <v>0</v>
      </c>
    </row>
    <row r="41" spans="1:30">
      <c r="A41" s="49">
        <f>'Datos base'!A7</f>
        <v>0</v>
      </c>
      <c r="B41" s="33">
        <f>+B7*'Datos base'!$B7*'Datos base'!$O$37*'Datos base'!$O$38</f>
        <v>0</v>
      </c>
      <c r="C41" s="33">
        <f>+C7*'Datos base'!$B7*'Datos base'!$O$37*'Datos base'!$O$38</f>
        <v>0</v>
      </c>
      <c r="D41" s="33">
        <f>+D7*'Datos base'!$B7*'Datos base'!$O$37*'Datos base'!$O$38</f>
        <v>0</v>
      </c>
      <c r="E41" s="33">
        <f>+E7*'Datos base'!$B7*'Datos base'!$O$37*'Datos base'!$O$38</f>
        <v>0</v>
      </c>
      <c r="F41" s="33">
        <f>+F7*'Datos base'!$B7*'Datos base'!$O$37*'Datos base'!$O$38</f>
        <v>0</v>
      </c>
      <c r="G41" s="33">
        <f>+G7*'Datos base'!$B7*'Datos base'!$O$37*'Datos base'!$O$38</f>
        <v>0</v>
      </c>
      <c r="H41" s="33">
        <f>+H7*'Datos base'!$B7*'Datos base'!$O$37*'Datos base'!$O$38</f>
        <v>0</v>
      </c>
      <c r="I41" s="33">
        <f>+I7*'Datos base'!$B7*'Datos base'!$O$37*'Datos base'!$O$38</f>
        <v>0</v>
      </c>
      <c r="J41" s="33">
        <f>+J7*'Datos base'!$B7*'Datos base'!$O$37*'Datos base'!$O$38</f>
        <v>0</v>
      </c>
      <c r="K41" s="33">
        <f>+K7*'Datos base'!$B7*'Datos base'!$O$37*'Datos base'!$O$38</f>
        <v>0</v>
      </c>
      <c r="L41" s="33">
        <f>+L7*'Datos base'!$B7*'Datos base'!$O$37*'Datos base'!$O$38</f>
        <v>0</v>
      </c>
      <c r="M41" s="33">
        <f>+M7*'Datos base'!$B7*'Datos base'!$O$37*'Datos base'!$O$38</f>
        <v>0</v>
      </c>
      <c r="N41" s="33">
        <f>+N7*'Datos base'!$B7*'Datos base'!$O$37*'Datos base'!$O$38</f>
        <v>0</v>
      </c>
      <c r="O41" s="33">
        <f>+O7*'Datos base'!$B7*'Datos base'!$O$37*'Datos base'!$O$38*(1+'Datos base'!$B$37)</f>
        <v>0</v>
      </c>
      <c r="P41" s="33">
        <f>+P7*'Datos base'!$B7*'Datos base'!$O$37*'Datos base'!$O$38*(1+'Datos base'!$B$37)</f>
        <v>0</v>
      </c>
      <c r="Q41" s="33">
        <f>+Q7*'Datos base'!$B7*'Datos base'!$O$37*'Datos base'!$O$38*(1+'Datos base'!$B$37)</f>
        <v>0</v>
      </c>
      <c r="R41" s="33">
        <f>+R7*'Datos base'!$B7*'Datos base'!$O$37*'Datos base'!$O$38*(1+'Datos base'!$B$37)</f>
        <v>0</v>
      </c>
      <c r="S41" s="33">
        <f>+S7*'Datos base'!$B7*'Datos base'!$O$37*'Datos base'!$O$38*(1+'Datos base'!$B$37)</f>
        <v>0</v>
      </c>
      <c r="T41" s="33">
        <f>+T7*'Datos base'!$B7*'Datos base'!$O$37*'Datos base'!$O$38*(1+'Datos base'!$B$37)</f>
        <v>0</v>
      </c>
      <c r="U41" s="33">
        <f>+U7*'Datos base'!$B7*'Datos base'!$O$37*'Datos base'!$O$38*(1+'Datos base'!$B$37)</f>
        <v>0</v>
      </c>
      <c r="V41" s="33">
        <f>+V7*'Datos base'!$B7*'Datos base'!$O$37*'Datos base'!$O$38*(1+'Datos base'!$B$37)</f>
        <v>0</v>
      </c>
      <c r="W41" s="33">
        <f>+W7*'Datos base'!$B7*'Datos base'!$O$37*'Datos base'!$O$38*(1+'Datos base'!$B$37)</f>
        <v>0</v>
      </c>
      <c r="X41" s="33">
        <f>+X7*'Datos base'!$B7*'Datos base'!$O$37*'Datos base'!$O$38*(1+'Datos base'!$B$37)</f>
        <v>0</v>
      </c>
      <c r="Y41" s="33">
        <f>+Y7*'Datos base'!$B7*'Datos base'!$O$37*'Datos base'!$O$38*(1+'Datos base'!$B$37)</f>
        <v>0</v>
      </c>
      <c r="Z41" s="33">
        <f>+Z7*'Datos base'!$B7*'Datos base'!$O$37*'Datos base'!$O$38*(1+'Datos base'!$B$37)</f>
        <v>0</v>
      </c>
      <c r="AA41" s="33">
        <f>+AA7*'Datos base'!$B7*'Datos base'!$O$37*'Datos base'!$O$38*(1+'Datos base'!$B$37)</f>
        <v>0</v>
      </c>
      <c r="AB41" s="33">
        <f>+AB7*'Datos base'!$B7*'Datos base'!$O$37*'Datos base'!$O$38*(1+'Datos base'!$B$38)*(1+'Datos base'!$B$37)</f>
        <v>0</v>
      </c>
      <c r="AC41" s="33">
        <f>+AC7*'Datos base'!$B7*'Datos base'!$O$37*'Datos base'!$O$38*(1+'Datos base'!$B$38)*(1+'Datos base'!$B$37)*(1+'Datos base'!$B$39)</f>
        <v>0</v>
      </c>
    </row>
    <row r="42" spans="1:30">
      <c r="A42" s="49">
        <f>'Datos base'!A8</f>
        <v>0</v>
      </c>
      <c r="B42" s="33">
        <f>+B8*'Datos base'!$B8*'Datos base'!$O$37*'Datos base'!$O$38</f>
        <v>0</v>
      </c>
      <c r="C42" s="33">
        <f>+C8*'Datos base'!$B8*'Datos base'!$O$37*'Datos base'!$O$38</f>
        <v>0</v>
      </c>
      <c r="D42" s="33">
        <f>+D8*'Datos base'!$B8*'Datos base'!$O$37*'Datos base'!$O$38</f>
        <v>0</v>
      </c>
      <c r="E42" s="33">
        <f>+E8*'Datos base'!$B8*'Datos base'!$O$37*'Datos base'!$O$38</f>
        <v>0</v>
      </c>
      <c r="F42" s="33">
        <f>+F8*'Datos base'!$B8*'Datos base'!$O$37*'Datos base'!$O$38</f>
        <v>0</v>
      </c>
      <c r="G42" s="33">
        <f>+G8*'Datos base'!$B8*'Datos base'!$O$37*'Datos base'!$O$38</f>
        <v>0</v>
      </c>
      <c r="H42" s="33">
        <f>+H8*'Datos base'!$B8*'Datos base'!$O$37*'Datos base'!$O$38</f>
        <v>0</v>
      </c>
      <c r="I42" s="33">
        <f>+I8*'Datos base'!$B8*'Datos base'!$O$37*'Datos base'!$O$38</f>
        <v>0</v>
      </c>
      <c r="J42" s="33">
        <f>+J8*'Datos base'!$B8*'Datos base'!$O$37*'Datos base'!$O$38</f>
        <v>0</v>
      </c>
      <c r="K42" s="33">
        <f>+K8*'Datos base'!$B8*'Datos base'!$O$37*'Datos base'!$O$38</f>
        <v>0</v>
      </c>
      <c r="L42" s="33">
        <f>+L8*'Datos base'!$B8*'Datos base'!$O$37*'Datos base'!$O$38</f>
        <v>0</v>
      </c>
      <c r="M42" s="33">
        <f>+M8*'Datos base'!$B8*'Datos base'!$O$37*'Datos base'!$O$38</f>
        <v>0</v>
      </c>
      <c r="N42" s="33">
        <f>+N8*'Datos base'!$B8*'Datos base'!$O$37*'Datos base'!$O$38</f>
        <v>0</v>
      </c>
      <c r="O42" s="33">
        <f>+O8*'Datos base'!$B8*'Datos base'!$O$37*'Datos base'!$O$38*(1+'Datos base'!$B$37)</f>
        <v>0</v>
      </c>
      <c r="P42" s="33">
        <f>+P8*'Datos base'!$B8*'Datos base'!$O$37*'Datos base'!$O$38*(1+'Datos base'!$B$37)</f>
        <v>0</v>
      </c>
      <c r="Q42" s="33">
        <f>+Q8*'Datos base'!$B8*'Datos base'!$O$37*'Datos base'!$O$38*(1+'Datos base'!$B$37)</f>
        <v>0</v>
      </c>
      <c r="R42" s="33">
        <f>+R8*'Datos base'!$B8*'Datos base'!$O$37*'Datos base'!$O$38*(1+'Datos base'!$B$37)</f>
        <v>0</v>
      </c>
      <c r="S42" s="33">
        <f>+S8*'Datos base'!$B8*'Datos base'!$O$37*'Datos base'!$O$38*(1+'Datos base'!$B$37)</f>
        <v>0</v>
      </c>
      <c r="T42" s="33">
        <f>+T8*'Datos base'!$B8*'Datos base'!$O$37*'Datos base'!$O$38*(1+'Datos base'!$B$37)</f>
        <v>0</v>
      </c>
      <c r="U42" s="33">
        <f>+U8*'Datos base'!$B8*'Datos base'!$O$37*'Datos base'!$O$38*(1+'Datos base'!$B$37)</f>
        <v>0</v>
      </c>
      <c r="V42" s="33">
        <f>+V8*'Datos base'!$B8*'Datos base'!$O$37*'Datos base'!$O$38*(1+'Datos base'!$B$37)</f>
        <v>0</v>
      </c>
      <c r="W42" s="33">
        <f>+W8*'Datos base'!$B8*'Datos base'!$O$37*'Datos base'!$O$38*(1+'Datos base'!$B$37)</f>
        <v>0</v>
      </c>
      <c r="X42" s="33">
        <f>+X8*'Datos base'!$B8*'Datos base'!$O$37*'Datos base'!$O$38*(1+'Datos base'!$B$37)</f>
        <v>0</v>
      </c>
      <c r="Y42" s="33">
        <f>+Y8*'Datos base'!$B8*'Datos base'!$O$37*'Datos base'!$O$38*(1+'Datos base'!$B$37)</f>
        <v>0</v>
      </c>
      <c r="Z42" s="33">
        <f>+Z8*'Datos base'!$B8*'Datos base'!$O$37*'Datos base'!$O$38*(1+'Datos base'!$B$37)</f>
        <v>0</v>
      </c>
      <c r="AA42" s="33">
        <f>+AA8*'Datos base'!$B8*'Datos base'!$O$37*'Datos base'!$O$38*(1+'Datos base'!$B$37)</f>
        <v>0</v>
      </c>
      <c r="AB42" s="33">
        <f>+AB8*'Datos base'!$B8*'Datos base'!$O$37*'Datos base'!$O$38*(1+'Datos base'!$B$38)*(1+'Datos base'!$B$37)</f>
        <v>0</v>
      </c>
      <c r="AC42" s="33">
        <f>+AC8*'Datos base'!$B8*'Datos base'!$O$37*'Datos base'!$O$38*(1+'Datos base'!$B$38)*(1+'Datos base'!$B$37)*(1+'Datos base'!$B$39)</f>
        <v>0</v>
      </c>
    </row>
    <row r="43" spans="1:30">
      <c r="A43" s="49">
        <f>'Datos base'!A9</f>
        <v>0</v>
      </c>
      <c r="B43" s="33">
        <f>+B9*'Datos base'!$B9*'Datos base'!$O$37*'Datos base'!$O$38</f>
        <v>0</v>
      </c>
      <c r="C43" s="33">
        <f>+C9*'Datos base'!$B9*'Datos base'!$O$37*'Datos base'!$O$38</f>
        <v>0</v>
      </c>
      <c r="D43" s="33">
        <f>+D9*'Datos base'!$B9*'Datos base'!$O$37*'Datos base'!$O$38</f>
        <v>0</v>
      </c>
      <c r="E43" s="33">
        <f>+E9*'Datos base'!$B9*'Datos base'!$O$37*'Datos base'!$O$38</f>
        <v>0</v>
      </c>
      <c r="F43" s="33">
        <f>+F9*'Datos base'!$B9*'Datos base'!$O$37*'Datos base'!$O$38</f>
        <v>0</v>
      </c>
      <c r="G43" s="33">
        <f>+G9*'Datos base'!$B9*'Datos base'!$O$37*'Datos base'!$O$38</f>
        <v>0</v>
      </c>
      <c r="H43" s="33">
        <f>+H9*'Datos base'!$B9*'Datos base'!$O$37*'Datos base'!$O$38</f>
        <v>0</v>
      </c>
      <c r="I43" s="33">
        <f>+I9*'Datos base'!$B9*'Datos base'!$O$37*'Datos base'!$O$38</f>
        <v>0</v>
      </c>
      <c r="J43" s="33">
        <f>+J9*'Datos base'!$B9*'Datos base'!$O$37*'Datos base'!$O$38</f>
        <v>0</v>
      </c>
      <c r="K43" s="33">
        <f>+K9*'Datos base'!$B9*'Datos base'!$O$37*'Datos base'!$O$38</f>
        <v>0</v>
      </c>
      <c r="L43" s="33">
        <f>+L9*'Datos base'!$B9*'Datos base'!$O$37*'Datos base'!$O$38</f>
        <v>0</v>
      </c>
      <c r="M43" s="33">
        <f>+M9*'Datos base'!$B9*'Datos base'!$O$37*'Datos base'!$O$38</f>
        <v>0</v>
      </c>
      <c r="N43" s="33">
        <f>+N9*'Datos base'!$B9*'Datos base'!$O$37*'Datos base'!$O$38</f>
        <v>0</v>
      </c>
      <c r="O43" s="33">
        <f>+O9*'Datos base'!$B9*'Datos base'!$O$37*'Datos base'!$O$38*(1+'Datos base'!$B$37)</f>
        <v>0</v>
      </c>
      <c r="P43" s="33">
        <f>+P9*'Datos base'!$B9*'Datos base'!$O$37*'Datos base'!$O$38*(1+'Datos base'!$B$37)</f>
        <v>0</v>
      </c>
      <c r="Q43" s="33">
        <f>+Q9*'Datos base'!$B9*'Datos base'!$O$37*'Datos base'!$O$38*(1+'Datos base'!$B$37)</f>
        <v>0</v>
      </c>
      <c r="R43" s="33">
        <f>+R9*'Datos base'!$B9*'Datos base'!$O$37*'Datos base'!$O$38*(1+'Datos base'!$B$37)</f>
        <v>0</v>
      </c>
      <c r="S43" s="33">
        <f>+S9*'Datos base'!$B9*'Datos base'!$O$37*'Datos base'!$O$38*(1+'Datos base'!$B$37)</f>
        <v>0</v>
      </c>
      <c r="T43" s="33">
        <f>+T9*'Datos base'!$B9*'Datos base'!$O$37*'Datos base'!$O$38*(1+'Datos base'!$B$37)</f>
        <v>0</v>
      </c>
      <c r="U43" s="33">
        <f>+U9*'Datos base'!$B9*'Datos base'!$O$37*'Datos base'!$O$38*(1+'Datos base'!$B$37)</f>
        <v>0</v>
      </c>
      <c r="V43" s="33">
        <f>+V9*'Datos base'!$B9*'Datos base'!$O$37*'Datos base'!$O$38*(1+'Datos base'!$B$37)</f>
        <v>0</v>
      </c>
      <c r="W43" s="33">
        <f>+W9*'Datos base'!$B9*'Datos base'!$O$37*'Datos base'!$O$38*(1+'Datos base'!$B$37)</f>
        <v>0</v>
      </c>
      <c r="X43" s="33">
        <f>+X9*'Datos base'!$B9*'Datos base'!$O$37*'Datos base'!$O$38*(1+'Datos base'!$B$37)</f>
        <v>0</v>
      </c>
      <c r="Y43" s="33">
        <f>+Y9*'Datos base'!$B9*'Datos base'!$O$37*'Datos base'!$O$38*(1+'Datos base'!$B$37)</f>
        <v>0</v>
      </c>
      <c r="Z43" s="33">
        <f>+Z9*'Datos base'!$B9*'Datos base'!$O$37*'Datos base'!$O$38*(1+'Datos base'!$B$37)</f>
        <v>0</v>
      </c>
      <c r="AA43" s="33">
        <f>+AA9*'Datos base'!$B9*'Datos base'!$O$37*'Datos base'!$O$38*(1+'Datos base'!$B$37)</f>
        <v>0</v>
      </c>
      <c r="AB43" s="33">
        <f>+AB9*'Datos base'!$B9*'Datos base'!$O$37*'Datos base'!$O$38*(1+'Datos base'!$B$38)*(1+'Datos base'!$B$37)</f>
        <v>0</v>
      </c>
      <c r="AC43" s="33">
        <f>+AC9*'Datos base'!$B9*'Datos base'!$O$37*'Datos base'!$O$38*(1+'Datos base'!$B$38)*(1+'Datos base'!$B$37)*(1+'Datos base'!$B$39)</f>
        <v>0</v>
      </c>
    </row>
    <row r="44" spans="1:30">
      <c r="A44" s="49">
        <f>'Datos base'!A10</f>
        <v>0</v>
      </c>
      <c r="B44" s="33">
        <f>+B10*'Datos base'!$B10*'Datos base'!$O$37*'Datos base'!$O$38</f>
        <v>0</v>
      </c>
      <c r="C44" s="33">
        <f>+C10*'Datos base'!$B10*'Datos base'!$O$37*'Datos base'!$O$38</f>
        <v>0</v>
      </c>
      <c r="D44" s="33">
        <f>+D10*'Datos base'!$B10*'Datos base'!$O$37*'Datos base'!$O$38</f>
        <v>0</v>
      </c>
      <c r="E44" s="33">
        <f>+E10*'Datos base'!$B10*'Datos base'!$O$37*'Datos base'!$O$38</f>
        <v>0</v>
      </c>
      <c r="F44" s="33">
        <f>+F10*'Datos base'!$B10*'Datos base'!$O$37*'Datos base'!$O$38</f>
        <v>0</v>
      </c>
      <c r="G44" s="33">
        <f>+G10*'Datos base'!$B10*'Datos base'!$O$37*'Datos base'!$O$38</f>
        <v>0</v>
      </c>
      <c r="H44" s="33">
        <f>+H10*'Datos base'!$B10*'Datos base'!$O$37*'Datos base'!$O$38</f>
        <v>0</v>
      </c>
      <c r="I44" s="33">
        <f>+I10*'Datos base'!$B10*'Datos base'!$O$37*'Datos base'!$O$38</f>
        <v>0</v>
      </c>
      <c r="J44" s="33">
        <f>+J10*'Datos base'!$B10*'Datos base'!$O$37*'Datos base'!$O$38</f>
        <v>0</v>
      </c>
      <c r="K44" s="33">
        <f>+K10*'Datos base'!$B10*'Datos base'!$O$37*'Datos base'!$O$38</f>
        <v>0</v>
      </c>
      <c r="L44" s="33">
        <f>+L10*'Datos base'!$B10*'Datos base'!$O$37*'Datos base'!$O$38</f>
        <v>0</v>
      </c>
      <c r="M44" s="33">
        <f>+M10*'Datos base'!$B10*'Datos base'!$O$37*'Datos base'!$O$38</f>
        <v>0</v>
      </c>
      <c r="N44" s="33">
        <f>+N10*'Datos base'!$B10*'Datos base'!$O$37*'Datos base'!$O$38</f>
        <v>0</v>
      </c>
      <c r="O44" s="33">
        <f>+O10*'Datos base'!$B10*'Datos base'!$O$37*'Datos base'!$O$38*(1+'Datos base'!$B$37)</f>
        <v>0</v>
      </c>
      <c r="P44" s="33">
        <f>+P10*'Datos base'!$B10*'Datos base'!$O$37*'Datos base'!$O$38*(1+'Datos base'!$B$37)</f>
        <v>0</v>
      </c>
      <c r="Q44" s="33">
        <f>+Q10*'Datos base'!$B10*'Datos base'!$O$37*'Datos base'!$O$38*(1+'Datos base'!$B$37)</f>
        <v>0</v>
      </c>
      <c r="R44" s="33">
        <f>+R10*'Datos base'!$B10*'Datos base'!$O$37*'Datos base'!$O$38*(1+'Datos base'!$B$37)</f>
        <v>0</v>
      </c>
      <c r="S44" s="33">
        <f>+S10*'Datos base'!$B10*'Datos base'!$O$37*'Datos base'!$O$38*(1+'Datos base'!$B$37)</f>
        <v>0</v>
      </c>
      <c r="T44" s="33">
        <f>+T10*'Datos base'!$B10*'Datos base'!$O$37*'Datos base'!$O$38*(1+'Datos base'!$B$37)</f>
        <v>0</v>
      </c>
      <c r="U44" s="33">
        <f>+U10*'Datos base'!$B10*'Datos base'!$O$37*'Datos base'!$O$38*(1+'Datos base'!$B$37)</f>
        <v>0</v>
      </c>
      <c r="V44" s="33">
        <f>+V10*'Datos base'!$B10*'Datos base'!$O$37*'Datos base'!$O$38*(1+'Datos base'!$B$37)</f>
        <v>0</v>
      </c>
      <c r="W44" s="33">
        <f>+W10*'Datos base'!$B10*'Datos base'!$O$37*'Datos base'!$O$38*(1+'Datos base'!$B$37)</f>
        <v>0</v>
      </c>
      <c r="X44" s="33">
        <f>+X10*'Datos base'!$B10*'Datos base'!$O$37*'Datos base'!$O$38*(1+'Datos base'!$B$37)</f>
        <v>0</v>
      </c>
      <c r="Y44" s="33">
        <f>+Y10*'Datos base'!$B10*'Datos base'!$O$37*'Datos base'!$O$38*(1+'Datos base'!$B$37)</f>
        <v>0</v>
      </c>
      <c r="Z44" s="33">
        <f>+Z10*'Datos base'!$B10*'Datos base'!$O$37*'Datos base'!$O$38*(1+'Datos base'!$B$37)</f>
        <v>0</v>
      </c>
      <c r="AA44" s="33">
        <f>+AA10*'Datos base'!$B10*'Datos base'!$O$37*'Datos base'!$O$38*(1+'Datos base'!$B$37)</f>
        <v>0</v>
      </c>
      <c r="AB44" s="33">
        <f>+AB10*'Datos base'!$B10*'Datos base'!$O$37*'Datos base'!$O$38*(1+'Datos base'!$B$38)*(1+'Datos base'!$B$37)</f>
        <v>0</v>
      </c>
      <c r="AC44" s="33">
        <f>+AC10*'Datos base'!$B10*'Datos base'!$O$37*'Datos base'!$O$38*(1+'Datos base'!$B$38)*(1+'Datos base'!$B$37)*(1+'Datos base'!$B$39)</f>
        <v>0</v>
      </c>
    </row>
    <row r="45" spans="1:30">
      <c r="A45" s="49">
        <f>'Datos base'!A11</f>
        <v>0</v>
      </c>
      <c r="B45" s="33">
        <f>+B11*'Datos base'!$B11*'Datos base'!$O$37*'Datos base'!$O$38</f>
        <v>0</v>
      </c>
      <c r="C45" s="33">
        <f>+C11*'Datos base'!$B11*'Datos base'!$O$37*'Datos base'!$O$38</f>
        <v>0</v>
      </c>
      <c r="D45" s="33">
        <f>+D11*'Datos base'!$B11*'Datos base'!$O$37*'Datos base'!$O$38</f>
        <v>0</v>
      </c>
      <c r="E45" s="33">
        <f>+E11*'Datos base'!$B11*'Datos base'!$O$37*'Datos base'!$O$38</f>
        <v>0</v>
      </c>
      <c r="F45" s="33">
        <f>+F11*'Datos base'!$B11*'Datos base'!$O$37*'Datos base'!$O$38</f>
        <v>0</v>
      </c>
      <c r="G45" s="33">
        <f>+G11*'Datos base'!$B11*'Datos base'!$O$37*'Datos base'!$O$38</f>
        <v>0</v>
      </c>
      <c r="H45" s="33">
        <f>+H11*'Datos base'!$B11*'Datos base'!$O$37*'Datos base'!$O$38</f>
        <v>0</v>
      </c>
      <c r="I45" s="33">
        <f>+I11*'Datos base'!$B11*'Datos base'!$O$37*'Datos base'!$O$38</f>
        <v>0</v>
      </c>
      <c r="J45" s="33">
        <f>+J11*'Datos base'!$B11*'Datos base'!$O$37*'Datos base'!$O$38</f>
        <v>0</v>
      </c>
      <c r="K45" s="33">
        <f>+K11*'Datos base'!$B11*'Datos base'!$O$37*'Datos base'!$O$38</f>
        <v>0</v>
      </c>
      <c r="L45" s="33">
        <f>+L11*'Datos base'!$B11*'Datos base'!$O$37*'Datos base'!$O$38</f>
        <v>0</v>
      </c>
      <c r="M45" s="33">
        <f>+M11*'Datos base'!$B11*'Datos base'!$O$37*'Datos base'!$O$38</f>
        <v>0</v>
      </c>
      <c r="N45" s="33">
        <f>+N11*'Datos base'!$B11*'Datos base'!$O$37*'Datos base'!$O$38</f>
        <v>0</v>
      </c>
      <c r="O45" s="33">
        <f>+O11*'Datos base'!$B11*'Datos base'!$O$37*'Datos base'!$O$38*(1+'Datos base'!$B$37)</f>
        <v>0</v>
      </c>
      <c r="P45" s="33">
        <f>+P11*'Datos base'!$B11*'Datos base'!$O$37*'Datos base'!$O$38*(1+'Datos base'!$B$37)</f>
        <v>0</v>
      </c>
      <c r="Q45" s="33">
        <f>+Q11*'Datos base'!$B11*'Datos base'!$O$37*'Datos base'!$O$38*(1+'Datos base'!$B$37)</f>
        <v>0</v>
      </c>
      <c r="R45" s="33">
        <f>+R11*'Datos base'!$B11*'Datos base'!$O$37*'Datos base'!$O$38*(1+'Datos base'!$B$37)</f>
        <v>0</v>
      </c>
      <c r="S45" s="33">
        <f>+S11*'Datos base'!$B11*'Datos base'!$O$37*'Datos base'!$O$38*(1+'Datos base'!$B$37)</f>
        <v>0</v>
      </c>
      <c r="T45" s="33">
        <f>+T11*'Datos base'!$B11*'Datos base'!$O$37*'Datos base'!$O$38*(1+'Datos base'!$B$37)</f>
        <v>0</v>
      </c>
      <c r="U45" s="33">
        <f>+U11*'Datos base'!$B11*'Datos base'!$O$37*'Datos base'!$O$38*(1+'Datos base'!$B$37)</f>
        <v>0</v>
      </c>
      <c r="V45" s="33">
        <f>+V11*'Datos base'!$B11*'Datos base'!$O$37*'Datos base'!$O$38*(1+'Datos base'!$B$37)</f>
        <v>0</v>
      </c>
      <c r="W45" s="33">
        <f>+W11*'Datos base'!$B11*'Datos base'!$O$37*'Datos base'!$O$38*(1+'Datos base'!$B$37)</f>
        <v>0</v>
      </c>
      <c r="X45" s="33">
        <f>+X11*'Datos base'!$B11*'Datos base'!$O$37*'Datos base'!$O$38*(1+'Datos base'!$B$37)</f>
        <v>0</v>
      </c>
      <c r="Y45" s="33">
        <f>+Y11*'Datos base'!$B11*'Datos base'!$O$37*'Datos base'!$O$38*(1+'Datos base'!$B$37)</f>
        <v>0</v>
      </c>
      <c r="Z45" s="33">
        <f>+Z11*'Datos base'!$B11*'Datos base'!$O$37*'Datos base'!$O$38*(1+'Datos base'!$B$37)</f>
        <v>0</v>
      </c>
      <c r="AA45" s="33">
        <f>+AA11*'Datos base'!$B11*'Datos base'!$O$37*'Datos base'!$O$38*(1+'Datos base'!$B$37)</f>
        <v>0</v>
      </c>
      <c r="AB45" s="33">
        <f>+AB11*'Datos base'!$B11*'Datos base'!$O$37*'Datos base'!$O$38*(1+'Datos base'!$B$38)*(1+'Datos base'!$B$37)</f>
        <v>0</v>
      </c>
      <c r="AC45" s="33">
        <f>+AC11*'Datos base'!$B11*'Datos base'!$O$37*'Datos base'!$O$38*(1+'Datos base'!$B$38)*(1+'Datos base'!$B$37)*(1+'Datos base'!$B$39)</f>
        <v>0</v>
      </c>
    </row>
    <row r="46" spans="1:30">
      <c r="A46" s="49">
        <f>'Datos base'!A12</f>
        <v>0</v>
      </c>
      <c r="B46" s="33">
        <f>+B12*'Datos base'!$B12*'Datos base'!$O$37*'Datos base'!$O$38</f>
        <v>0</v>
      </c>
      <c r="C46" s="33">
        <f>+C12*'Datos base'!$B12*'Datos base'!$O$37*'Datos base'!$O$38</f>
        <v>0</v>
      </c>
      <c r="D46" s="33">
        <f>+D12*'Datos base'!$B12*'Datos base'!$O$37*'Datos base'!$O$38</f>
        <v>0</v>
      </c>
      <c r="E46" s="33">
        <f>+E12*'Datos base'!$B12*'Datos base'!$O$37*'Datos base'!$O$38</f>
        <v>0</v>
      </c>
      <c r="F46" s="33">
        <f>+F12*'Datos base'!$B12*'Datos base'!$O$37*'Datos base'!$O$38</f>
        <v>0</v>
      </c>
      <c r="G46" s="33">
        <f>+G12*'Datos base'!$B12*'Datos base'!$O$37*'Datos base'!$O$38</f>
        <v>0</v>
      </c>
      <c r="H46" s="33">
        <f>+H12*'Datos base'!$B12*'Datos base'!$O$37*'Datos base'!$O$38</f>
        <v>0</v>
      </c>
      <c r="I46" s="33">
        <f>+I12*'Datos base'!$B12*'Datos base'!$O$37*'Datos base'!$O$38</f>
        <v>0</v>
      </c>
      <c r="J46" s="33">
        <f>+J12*'Datos base'!$B12*'Datos base'!$O$37*'Datos base'!$O$38</f>
        <v>0</v>
      </c>
      <c r="K46" s="33">
        <f>+K12*'Datos base'!$B12*'Datos base'!$O$37*'Datos base'!$O$38</f>
        <v>0</v>
      </c>
      <c r="L46" s="33">
        <f>+L12*'Datos base'!$B12*'Datos base'!$O$37*'Datos base'!$O$38</f>
        <v>0</v>
      </c>
      <c r="M46" s="33">
        <f>+M12*'Datos base'!$B12*'Datos base'!$O$37*'Datos base'!$O$38</f>
        <v>0</v>
      </c>
      <c r="N46" s="33">
        <f>+N12*'Datos base'!$B12*'Datos base'!$O$37*'Datos base'!$O$38</f>
        <v>0</v>
      </c>
      <c r="O46" s="33">
        <f>+O12*'Datos base'!$B12*'Datos base'!$O$37*'Datos base'!$O$38*(1+'Datos base'!$B$37)</f>
        <v>0</v>
      </c>
      <c r="P46" s="33">
        <f>+P12*'Datos base'!$B12*'Datos base'!$O$37*'Datos base'!$O$38*(1+'Datos base'!$B$37)</f>
        <v>0</v>
      </c>
      <c r="Q46" s="33">
        <f>+Q12*'Datos base'!$B12*'Datos base'!$O$37*'Datos base'!$O$38*(1+'Datos base'!$B$37)</f>
        <v>0</v>
      </c>
      <c r="R46" s="33">
        <f>+R12*'Datos base'!$B12*'Datos base'!$O$37*'Datos base'!$O$38*(1+'Datos base'!$B$37)</f>
        <v>0</v>
      </c>
      <c r="S46" s="33">
        <f>+S12*'Datos base'!$B12*'Datos base'!$O$37*'Datos base'!$O$38*(1+'Datos base'!$B$37)</f>
        <v>0</v>
      </c>
      <c r="T46" s="33">
        <f>+T12*'Datos base'!$B12*'Datos base'!$O$37*'Datos base'!$O$38*(1+'Datos base'!$B$37)</f>
        <v>0</v>
      </c>
      <c r="U46" s="33">
        <f>+U12*'Datos base'!$B12*'Datos base'!$O$37*'Datos base'!$O$38*(1+'Datos base'!$B$37)</f>
        <v>0</v>
      </c>
      <c r="V46" s="33">
        <f>+V12*'Datos base'!$B12*'Datos base'!$O$37*'Datos base'!$O$38*(1+'Datos base'!$B$37)</f>
        <v>0</v>
      </c>
      <c r="W46" s="33">
        <f>+W12*'Datos base'!$B12*'Datos base'!$O$37*'Datos base'!$O$38*(1+'Datos base'!$B$37)</f>
        <v>0</v>
      </c>
      <c r="X46" s="33">
        <f>+X12*'Datos base'!$B12*'Datos base'!$O$37*'Datos base'!$O$38*(1+'Datos base'!$B$37)</f>
        <v>0</v>
      </c>
      <c r="Y46" s="33">
        <f>+Y12*'Datos base'!$B12*'Datos base'!$O$37*'Datos base'!$O$38*(1+'Datos base'!$B$37)</f>
        <v>0</v>
      </c>
      <c r="Z46" s="33">
        <f>+Z12*'Datos base'!$B12*'Datos base'!$O$37*'Datos base'!$O$38*(1+'Datos base'!$B$37)</f>
        <v>0</v>
      </c>
      <c r="AA46" s="33">
        <f>+AA12*'Datos base'!$B12*'Datos base'!$O$37*'Datos base'!$O$38*(1+'Datos base'!$B$37)</f>
        <v>0</v>
      </c>
      <c r="AB46" s="33">
        <f>+AB12*'Datos base'!$B12*'Datos base'!$O$37*'Datos base'!$O$38*(1+'Datos base'!$B$38)*(1+'Datos base'!$B$37)</f>
        <v>0</v>
      </c>
      <c r="AC46" s="33">
        <f>+AC12*'Datos base'!$B12*'Datos base'!$O$37*'Datos base'!$O$38*(1+'Datos base'!$B$38)*(1+'Datos base'!$B$37)*(1+'Datos base'!$B$39)</f>
        <v>0</v>
      </c>
    </row>
    <row r="47" spans="1:30">
      <c r="A47" s="49">
        <f>'Datos base'!A13</f>
        <v>0</v>
      </c>
      <c r="B47" s="33">
        <f>+B13*'Datos base'!$B13*'Datos base'!$O$37*'Datos base'!$O$38</f>
        <v>0</v>
      </c>
      <c r="C47" s="33">
        <f>+C13*'Datos base'!$B13*'Datos base'!$O$37*'Datos base'!$O$38</f>
        <v>0</v>
      </c>
      <c r="D47" s="33">
        <f>+D13*'Datos base'!$B13*'Datos base'!$O$37*'Datos base'!$O$38</f>
        <v>0</v>
      </c>
      <c r="E47" s="33">
        <f>+E13*'Datos base'!$B13*'Datos base'!$O$37*'Datos base'!$O$38</f>
        <v>0</v>
      </c>
      <c r="F47" s="33">
        <f>+F13*'Datos base'!$B13*'Datos base'!$O$37*'Datos base'!$O$38</f>
        <v>0</v>
      </c>
      <c r="G47" s="33">
        <f>+G13*'Datos base'!$B13*'Datos base'!$O$37*'Datos base'!$O$38</f>
        <v>0</v>
      </c>
      <c r="H47" s="33">
        <f>+H13*'Datos base'!$B13*'Datos base'!$O$37*'Datos base'!$O$38</f>
        <v>0</v>
      </c>
      <c r="I47" s="33">
        <f>+I13*'Datos base'!$B13*'Datos base'!$O$37*'Datos base'!$O$38</f>
        <v>0</v>
      </c>
      <c r="J47" s="33">
        <f>+J13*'Datos base'!$B13*'Datos base'!$O$37*'Datos base'!$O$38</f>
        <v>0</v>
      </c>
      <c r="K47" s="33">
        <f>+K13*'Datos base'!$B13*'Datos base'!$O$37*'Datos base'!$O$38</f>
        <v>0</v>
      </c>
      <c r="L47" s="33">
        <f>+L13*'Datos base'!$B13*'Datos base'!$O$37*'Datos base'!$O$38</f>
        <v>0</v>
      </c>
      <c r="M47" s="33">
        <f>+M13*'Datos base'!$B13*'Datos base'!$O$37*'Datos base'!$O$38</f>
        <v>0</v>
      </c>
      <c r="N47" s="33">
        <f>+N13*'Datos base'!$B13*'Datos base'!$O$37*'Datos base'!$O$38</f>
        <v>0</v>
      </c>
      <c r="O47" s="33">
        <f>+O13*'Datos base'!$B13*'Datos base'!$O$37*'Datos base'!$O$38*(1+'Datos base'!$B$37)</f>
        <v>0</v>
      </c>
      <c r="P47" s="33">
        <f>+P13*'Datos base'!$B13*'Datos base'!$O$37*'Datos base'!$O$38*(1+'Datos base'!$B$37)</f>
        <v>0</v>
      </c>
      <c r="Q47" s="33">
        <f>+Q13*'Datos base'!$B13*'Datos base'!$O$37*'Datos base'!$O$38*(1+'Datos base'!$B$37)</f>
        <v>0</v>
      </c>
      <c r="R47" s="33">
        <f>+R13*'Datos base'!$B13*'Datos base'!$O$37*'Datos base'!$O$38*(1+'Datos base'!$B$37)</f>
        <v>0</v>
      </c>
      <c r="S47" s="33">
        <f>+S13*'Datos base'!$B13*'Datos base'!$O$37*'Datos base'!$O$38*(1+'Datos base'!$B$37)</f>
        <v>0</v>
      </c>
      <c r="T47" s="33">
        <f>+T13*'Datos base'!$B13*'Datos base'!$O$37*'Datos base'!$O$38*(1+'Datos base'!$B$37)</f>
        <v>0</v>
      </c>
      <c r="U47" s="33">
        <f>+U13*'Datos base'!$B13*'Datos base'!$O$37*'Datos base'!$O$38*(1+'Datos base'!$B$37)</f>
        <v>0</v>
      </c>
      <c r="V47" s="33">
        <f>+V13*'Datos base'!$B13*'Datos base'!$O$37*'Datos base'!$O$38*(1+'Datos base'!$B$37)</f>
        <v>0</v>
      </c>
      <c r="W47" s="33">
        <f>+W13*'Datos base'!$B13*'Datos base'!$O$37*'Datos base'!$O$38*(1+'Datos base'!$B$37)</f>
        <v>0</v>
      </c>
      <c r="X47" s="33">
        <f>+X13*'Datos base'!$B13*'Datos base'!$O$37*'Datos base'!$O$38*(1+'Datos base'!$B$37)</f>
        <v>0</v>
      </c>
      <c r="Y47" s="33">
        <f>+Y13*'Datos base'!$B13*'Datos base'!$O$37*'Datos base'!$O$38*(1+'Datos base'!$B$37)</f>
        <v>0</v>
      </c>
      <c r="Z47" s="33">
        <f>+Z13*'Datos base'!$B13*'Datos base'!$O$37*'Datos base'!$O$38*(1+'Datos base'!$B$37)</f>
        <v>0</v>
      </c>
      <c r="AA47" s="33">
        <f>+AA13*'Datos base'!$B13*'Datos base'!$O$37*'Datos base'!$O$38*(1+'Datos base'!$B$37)</f>
        <v>0</v>
      </c>
      <c r="AB47" s="33">
        <f>+AB13*'Datos base'!$B13*'Datos base'!$O$37*'Datos base'!$O$38*(1+'Datos base'!$B$38)*(1+'Datos base'!$B$37)</f>
        <v>0</v>
      </c>
      <c r="AC47" s="33">
        <f>+AC13*'Datos base'!$B13*'Datos base'!$O$37*'Datos base'!$O$38*(1+'Datos base'!$B$38)*(1+'Datos base'!$B$37)*(1+'Datos base'!$B$39)</f>
        <v>0</v>
      </c>
    </row>
    <row r="48" spans="1:30">
      <c r="A48" s="49">
        <f>'Datos base'!A14</f>
        <v>0</v>
      </c>
      <c r="B48" s="33">
        <f>+B14*'Datos base'!$B14*'Datos base'!$O$37*'Datos base'!$O$38</f>
        <v>0</v>
      </c>
      <c r="C48" s="33">
        <f>+C14*'Datos base'!$B14*'Datos base'!$O$37*'Datos base'!$O$38</f>
        <v>0</v>
      </c>
      <c r="D48" s="33">
        <f>+D14*'Datos base'!$B14*'Datos base'!$O$37*'Datos base'!$O$38</f>
        <v>0</v>
      </c>
      <c r="E48" s="33">
        <f>+E14*'Datos base'!$B14*'Datos base'!$O$37*'Datos base'!$O$38</f>
        <v>0</v>
      </c>
      <c r="F48" s="33">
        <f>+F14*'Datos base'!$B14*'Datos base'!$O$37*'Datos base'!$O$38</f>
        <v>0</v>
      </c>
      <c r="G48" s="33">
        <f>+G14*'Datos base'!$B14*'Datos base'!$O$37*'Datos base'!$O$38</f>
        <v>0</v>
      </c>
      <c r="H48" s="33">
        <f>+H14*'Datos base'!$B14*'Datos base'!$O$37*'Datos base'!$O$38</f>
        <v>0</v>
      </c>
      <c r="I48" s="33">
        <f>+I14*'Datos base'!$B14*'Datos base'!$O$37*'Datos base'!$O$38</f>
        <v>0</v>
      </c>
      <c r="J48" s="33">
        <f>+J14*'Datos base'!$B14*'Datos base'!$O$37*'Datos base'!$O$38</f>
        <v>0</v>
      </c>
      <c r="K48" s="33">
        <f>+K14*'Datos base'!$B14*'Datos base'!$O$37*'Datos base'!$O$38</f>
        <v>0</v>
      </c>
      <c r="L48" s="33">
        <f>+L14*'Datos base'!$B14*'Datos base'!$O$37*'Datos base'!$O$38</f>
        <v>0</v>
      </c>
      <c r="M48" s="33">
        <f>+M14*'Datos base'!$B14*'Datos base'!$O$37*'Datos base'!$O$38</f>
        <v>0</v>
      </c>
      <c r="N48" s="33">
        <f>+N14*'Datos base'!$B14*'Datos base'!$O$37*'Datos base'!$O$38</f>
        <v>0</v>
      </c>
      <c r="O48" s="33">
        <f>+O14*'Datos base'!$B14*'Datos base'!$O$37*'Datos base'!$O$38*(1+'Datos base'!$B$37)</f>
        <v>0</v>
      </c>
      <c r="P48" s="33">
        <f>+P14*'Datos base'!$B14*'Datos base'!$O$37*'Datos base'!$O$38*(1+'Datos base'!$B$37)</f>
        <v>0</v>
      </c>
      <c r="Q48" s="33">
        <f>+Q14*'Datos base'!$B14*'Datos base'!$O$37*'Datos base'!$O$38*(1+'Datos base'!$B$37)</f>
        <v>0</v>
      </c>
      <c r="R48" s="33">
        <f>+R14*'Datos base'!$B14*'Datos base'!$O$37*'Datos base'!$O$38*(1+'Datos base'!$B$37)</f>
        <v>0</v>
      </c>
      <c r="S48" s="33">
        <f>+S14*'Datos base'!$B14*'Datos base'!$O$37*'Datos base'!$O$38*(1+'Datos base'!$B$37)</f>
        <v>0</v>
      </c>
      <c r="T48" s="33">
        <f>+T14*'Datos base'!$B14*'Datos base'!$O$37*'Datos base'!$O$38*(1+'Datos base'!$B$37)</f>
        <v>0</v>
      </c>
      <c r="U48" s="33">
        <f>+U14*'Datos base'!$B14*'Datos base'!$O$37*'Datos base'!$O$38*(1+'Datos base'!$B$37)</f>
        <v>0</v>
      </c>
      <c r="V48" s="33">
        <f>+V14*'Datos base'!$B14*'Datos base'!$O$37*'Datos base'!$O$38*(1+'Datos base'!$B$37)</f>
        <v>0</v>
      </c>
      <c r="W48" s="33">
        <f>+W14*'Datos base'!$B14*'Datos base'!$O$37*'Datos base'!$O$38*(1+'Datos base'!$B$37)</f>
        <v>0</v>
      </c>
      <c r="X48" s="33">
        <f>+X14*'Datos base'!$B14*'Datos base'!$O$37*'Datos base'!$O$38*(1+'Datos base'!$B$37)</f>
        <v>0</v>
      </c>
      <c r="Y48" s="33">
        <f>+Y14*'Datos base'!$B14*'Datos base'!$O$37*'Datos base'!$O$38*(1+'Datos base'!$B$37)</f>
        <v>0</v>
      </c>
      <c r="Z48" s="33">
        <f>+Z14*'Datos base'!$B14*'Datos base'!$O$37*'Datos base'!$O$38*(1+'Datos base'!$B$37)</f>
        <v>0</v>
      </c>
      <c r="AA48" s="33">
        <f>+AA14*'Datos base'!$B14*'Datos base'!$O$37*'Datos base'!$O$38*(1+'Datos base'!$B$37)</f>
        <v>0</v>
      </c>
      <c r="AB48" s="33">
        <f>+AB14*'Datos base'!$B14*'Datos base'!$O$37*'Datos base'!$O$38*(1+'Datos base'!$B$38)*(1+'Datos base'!$B$37)</f>
        <v>0</v>
      </c>
      <c r="AC48" s="33">
        <f>+AC14*'Datos base'!$B14*'Datos base'!$O$37*'Datos base'!$O$38*(1+'Datos base'!$B$38)*(1+'Datos base'!$B$37)*(1+'Datos base'!$B$39)</f>
        <v>0</v>
      </c>
    </row>
    <row r="49" spans="1:29">
      <c r="A49" s="49">
        <f>'Datos base'!A15</f>
        <v>0</v>
      </c>
      <c r="B49" s="33">
        <f>+B15*'Datos base'!$B15*'Datos base'!$O$37*'Datos base'!$O$38</f>
        <v>0</v>
      </c>
      <c r="C49" s="33">
        <f>+C15*'Datos base'!$B15*'Datos base'!$O$37*'Datos base'!$O$38</f>
        <v>0</v>
      </c>
      <c r="D49" s="33">
        <f>+D15*'Datos base'!$B15*'Datos base'!$O$37*'Datos base'!$O$38</f>
        <v>0</v>
      </c>
      <c r="E49" s="33">
        <f>+E15*'Datos base'!$B15*'Datos base'!$O$37*'Datos base'!$O$38</f>
        <v>0</v>
      </c>
      <c r="F49" s="33">
        <f>+F15*'Datos base'!$B15*'Datos base'!$O$37*'Datos base'!$O$38</f>
        <v>0</v>
      </c>
      <c r="G49" s="33">
        <f>+G15*'Datos base'!$B15*'Datos base'!$O$37*'Datos base'!$O$38</f>
        <v>0</v>
      </c>
      <c r="H49" s="33">
        <f>+H15*'Datos base'!$B15*'Datos base'!$O$37*'Datos base'!$O$38</f>
        <v>0</v>
      </c>
      <c r="I49" s="33">
        <f>+I15*'Datos base'!$B15*'Datos base'!$O$37*'Datos base'!$O$38</f>
        <v>0</v>
      </c>
      <c r="J49" s="33">
        <f>+J15*'Datos base'!$B15*'Datos base'!$O$37*'Datos base'!$O$38</f>
        <v>0</v>
      </c>
      <c r="K49" s="33">
        <f>+K15*'Datos base'!$B15*'Datos base'!$O$37*'Datos base'!$O$38</f>
        <v>0</v>
      </c>
      <c r="L49" s="33">
        <f>+L15*'Datos base'!$B15*'Datos base'!$O$37*'Datos base'!$O$38</f>
        <v>0</v>
      </c>
      <c r="M49" s="33">
        <f>+M15*'Datos base'!$B15*'Datos base'!$O$37*'Datos base'!$O$38</f>
        <v>0</v>
      </c>
      <c r="N49" s="33">
        <f>+N15*'Datos base'!$B15*'Datos base'!$O$37*'Datos base'!$O$38</f>
        <v>0</v>
      </c>
      <c r="O49" s="33">
        <f>+O15*'Datos base'!$B15*'Datos base'!$O$37*'Datos base'!$O$38*(1+'Datos base'!$B$37)</f>
        <v>0</v>
      </c>
      <c r="P49" s="33">
        <f>+P15*'Datos base'!$B15*'Datos base'!$O$37*'Datos base'!$O$38*(1+'Datos base'!$B$37)</f>
        <v>0</v>
      </c>
      <c r="Q49" s="33">
        <f>+Q15*'Datos base'!$B15*'Datos base'!$O$37*'Datos base'!$O$38*(1+'Datos base'!$B$37)</f>
        <v>0</v>
      </c>
      <c r="R49" s="33">
        <f>+R15*'Datos base'!$B15*'Datos base'!$O$37*'Datos base'!$O$38*(1+'Datos base'!$B$37)</f>
        <v>0</v>
      </c>
      <c r="S49" s="33">
        <f>+S15*'Datos base'!$B15*'Datos base'!$O$37*'Datos base'!$O$38*(1+'Datos base'!$B$37)</f>
        <v>0</v>
      </c>
      <c r="T49" s="33">
        <f>+T15*'Datos base'!$B15*'Datos base'!$O$37*'Datos base'!$O$38*(1+'Datos base'!$B$37)</f>
        <v>0</v>
      </c>
      <c r="U49" s="33">
        <f>+U15*'Datos base'!$B15*'Datos base'!$O$37*'Datos base'!$O$38*(1+'Datos base'!$B$37)</f>
        <v>0</v>
      </c>
      <c r="V49" s="33">
        <f>+V15*'Datos base'!$B15*'Datos base'!$O$37*'Datos base'!$O$38*(1+'Datos base'!$B$37)</f>
        <v>0</v>
      </c>
      <c r="W49" s="33">
        <f>+W15*'Datos base'!$B15*'Datos base'!$O$37*'Datos base'!$O$38*(1+'Datos base'!$B$37)</f>
        <v>0</v>
      </c>
      <c r="X49" s="33">
        <f>+X15*'Datos base'!$B15*'Datos base'!$O$37*'Datos base'!$O$38*(1+'Datos base'!$B$37)</f>
        <v>0</v>
      </c>
      <c r="Y49" s="33">
        <f>+Y15*'Datos base'!$B15*'Datos base'!$O$37*'Datos base'!$O$38*(1+'Datos base'!$B$37)</f>
        <v>0</v>
      </c>
      <c r="Z49" s="33">
        <f>+Z15*'Datos base'!$B15*'Datos base'!$O$37*'Datos base'!$O$38*(1+'Datos base'!$B$37)</f>
        <v>0</v>
      </c>
      <c r="AA49" s="33">
        <f>+AA15*'Datos base'!$B15*'Datos base'!$O$37*'Datos base'!$O$38*(1+'Datos base'!$B$37)</f>
        <v>0</v>
      </c>
      <c r="AB49" s="33">
        <f>+AB15*'Datos base'!$B15*'Datos base'!$O$37*'Datos base'!$O$38*(1+'Datos base'!$B$38)*(1+'Datos base'!$B$37)</f>
        <v>0</v>
      </c>
      <c r="AC49" s="33">
        <f>+AC15*'Datos base'!$B15*'Datos base'!$O$37*'Datos base'!$O$38*(1+'Datos base'!$B$38)*(1+'Datos base'!$B$37)*(1+'Datos base'!$B$39)</f>
        <v>0</v>
      </c>
    </row>
    <row r="50" spans="1:29">
      <c r="A50" s="49">
        <f>'Datos base'!A16</f>
        <v>0</v>
      </c>
      <c r="B50" s="33">
        <f>+B16*'Datos base'!$B16*'Datos base'!$O$37*'Datos base'!$O$38</f>
        <v>0</v>
      </c>
      <c r="C50" s="33">
        <f>+C16*'Datos base'!$B16*'Datos base'!$O$37*'Datos base'!$O$38</f>
        <v>0</v>
      </c>
      <c r="D50" s="33">
        <f>+D16*'Datos base'!$B16*'Datos base'!$O$37*'Datos base'!$O$38</f>
        <v>0</v>
      </c>
      <c r="E50" s="33">
        <f>+E16*'Datos base'!$B16*'Datos base'!$O$37*'Datos base'!$O$38</f>
        <v>0</v>
      </c>
      <c r="F50" s="33">
        <f>+F16*'Datos base'!$B16*'Datos base'!$O$37*'Datos base'!$O$38</f>
        <v>0</v>
      </c>
      <c r="G50" s="33">
        <f>+G16*'Datos base'!$B16*'Datos base'!$O$37*'Datos base'!$O$38</f>
        <v>0</v>
      </c>
      <c r="H50" s="33">
        <f>+H16*'Datos base'!$B16*'Datos base'!$O$37*'Datos base'!$O$38</f>
        <v>0</v>
      </c>
      <c r="I50" s="33">
        <f>+I16*'Datos base'!$B16*'Datos base'!$O$37*'Datos base'!$O$38</f>
        <v>0</v>
      </c>
      <c r="J50" s="33">
        <f>+J16*'Datos base'!$B16*'Datos base'!$O$37*'Datos base'!$O$38</f>
        <v>0</v>
      </c>
      <c r="K50" s="33">
        <f>+K16*'Datos base'!$B16*'Datos base'!$O$37*'Datos base'!$O$38</f>
        <v>0</v>
      </c>
      <c r="L50" s="33">
        <f>+L16*'Datos base'!$B16*'Datos base'!$O$37*'Datos base'!$O$38</f>
        <v>0</v>
      </c>
      <c r="M50" s="33">
        <f>+M16*'Datos base'!$B16*'Datos base'!$O$37*'Datos base'!$O$38</f>
        <v>0</v>
      </c>
      <c r="N50" s="33">
        <f>+N16*'Datos base'!$B16*'Datos base'!$O$37*'Datos base'!$O$38</f>
        <v>0</v>
      </c>
      <c r="O50" s="33">
        <f>+O16*'Datos base'!$B16*'Datos base'!$O$37*'Datos base'!$O$38*(1+'Datos base'!$B$37)</f>
        <v>0</v>
      </c>
      <c r="P50" s="33">
        <f>+P16*'Datos base'!$B16*'Datos base'!$O$37*'Datos base'!$O$38*(1+'Datos base'!$B$37)</f>
        <v>0</v>
      </c>
      <c r="Q50" s="33">
        <f>+Q16*'Datos base'!$B16*'Datos base'!$O$37*'Datos base'!$O$38*(1+'Datos base'!$B$37)</f>
        <v>0</v>
      </c>
      <c r="R50" s="33">
        <f>+R16*'Datos base'!$B16*'Datos base'!$O$37*'Datos base'!$O$38*(1+'Datos base'!$B$37)</f>
        <v>0</v>
      </c>
      <c r="S50" s="33">
        <f>+S16*'Datos base'!$B16*'Datos base'!$O$37*'Datos base'!$O$38*(1+'Datos base'!$B$37)</f>
        <v>0</v>
      </c>
      <c r="T50" s="33">
        <f>+T16*'Datos base'!$B16*'Datos base'!$O$37*'Datos base'!$O$38*(1+'Datos base'!$B$37)</f>
        <v>0</v>
      </c>
      <c r="U50" s="33">
        <f>+U16*'Datos base'!$B16*'Datos base'!$O$37*'Datos base'!$O$38*(1+'Datos base'!$B$37)</f>
        <v>0</v>
      </c>
      <c r="V50" s="33">
        <f>+V16*'Datos base'!$B16*'Datos base'!$O$37*'Datos base'!$O$38*(1+'Datos base'!$B$37)</f>
        <v>0</v>
      </c>
      <c r="W50" s="33">
        <f>+W16*'Datos base'!$B16*'Datos base'!$O$37*'Datos base'!$O$38*(1+'Datos base'!$B$37)</f>
        <v>0</v>
      </c>
      <c r="X50" s="33">
        <f>+X16*'Datos base'!$B16*'Datos base'!$O$37*'Datos base'!$O$38*(1+'Datos base'!$B$37)</f>
        <v>0</v>
      </c>
      <c r="Y50" s="33">
        <f>+Y16*'Datos base'!$B16*'Datos base'!$O$37*'Datos base'!$O$38*(1+'Datos base'!$B$37)</f>
        <v>0</v>
      </c>
      <c r="Z50" s="33">
        <f>+Z16*'Datos base'!$B16*'Datos base'!$O$37*'Datos base'!$O$38*(1+'Datos base'!$B$37)</f>
        <v>0</v>
      </c>
      <c r="AA50" s="33">
        <f>+AA16*'Datos base'!$B16*'Datos base'!$O$37*'Datos base'!$O$38*(1+'Datos base'!$B$37)</f>
        <v>0</v>
      </c>
      <c r="AB50" s="33">
        <f>+AB16*'Datos base'!$B16*'Datos base'!$O$37*'Datos base'!$O$38*(1+'Datos base'!$B$38)*(1+'Datos base'!$B$37)</f>
        <v>0</v>
      </c>
      <c r="AC50" s="33">
        <f>+AC16*'Datos base'!$B16*'Datos base'!$O$37*'Datos base'!$O$38*(1+'Datos base'!$B$38)*(1+'Datos base'!$B$37)*(1+'Datos base'!$B$39)</f>
        <v>0</v>
      </c>
    </row>
    <row r="51" spans="1:29" outlineLevel="1">
      <c r="A51" s="49">
        <f>'Datos base'!A17</f>
        <v>0</v>
      </c>
      <c r="B51" s="33">
        <f>+B17*'Datos base'!$B17*'Datos base'!$O$37*'Datos base'!$O$38</f>
        <v>0</v>
      </c>
      <c r="C51" s="33">
        <f>+C17*'Datos base'!$B17*'Datos base'!$O$37*'Datos base'!$O$38</f>
        <v>0</v>
      </c>
      <c r="D51" s="33">
        <f>+D17*'Datos base'!$B17*'Datos base'!$O$37*'Datos base'!$O$38</f>
        <v>0</v>
      </c>
      <c r="E51" s="33">
        <f>+E17*'Datos base'!$B17*'Datos base'!$O$37*'Datos base'!$O$38</f>
        <v>0</v>
      </c>
      <c r="F51" s="33">
        <f>+F17*'Datos base'!$B17*'Datos base'!$O$37*'Datos base'!$O$38</f>
        <v>0</v>
      </c>
      <c r="G51" s="33">
        <f>+G17*'Datos base'!$B17*'Datos base'!$O$37*'Datos base'!$O$38</f>
        <v>0</v>
      </c>
      <c r="H51" s="33">
        <f>+H17*'Datos base'!$B17*'Datos base'!$O$37*'Datos base'!$O$38</f>
        <v>0</v>
      </c>
      <c r="I51" s="33">
        <f>+I17*'Datos base'!$B17*'Datos base'!$O$37*'Datos base'!$O$38</f>
        <v>0</v>
      </c>
      <c r="J51" s="33">
        <f>+J17*'Datos base'!$B17*'Datos base'!$O$37*'Datos base'!$O$38</f>
        <v>0</v>
      </c>
      <c r="K51" s="33">
        <f>+K17*'Datos base'!$B17*'Datos base'!$O$37*'Datos base'!$O$38</f>
        <v>0</v>
      </c>
      <c r="L51" s="33">
        <f>+L17*'Datos base'!$B17*'Datos base'!$O$37*'Datos base'!$O$38</f>
        <v>0</v>
      </c>
      <c r="M51" s="33">
        <f>+M17*'Datos base'!$B17*'Datos base'!$O$37*'Datos base'!$O$38</f>
        <v>0</v>
      </c>
      <c r="N51" s="33">
        <f>+N17*'Datos base'!$B17*'Datos base'!$O$37*'Datos base'!$O$38</f>
        <v>0</v>
      </c>
      <c r="O51" s="33">
        <f>+O17*'Datos base'!$B17*'Datos base'!$O$37*'Datos base'!$O$38*(1+'Datos base'!$B$37)</f>
        <v>0</v>
      </c>
      <c r="P51" s="33">
        <f>+P17*'Datos base'!$B17*'Datos base'!$O$37*'Datos base'!$O$38*(1+'Datos base'!$B$37)</f>
        <v>0</v>
      </c>
      <c r="Q51" s="33">
        <f>+Q17*'Datos base'!$B17*'Datos base'!$O$37*'Datos base'!$O$38*(1+'Datos base'!$B$37)</f>
        <v>0</v>
      </c>
      <c r="R51" s="33">
        <f>+R17*'Datos base'!$B17*'Datos base'!$O$37*'Datos base'!$O$38*(1+'Datos base'!$B$37)</f>
        <v>0</v>
      </c>
      <c r="S51" s="33">
        <f>+S17*'Datos base'!$B17*'Datos base'!$O$37*'Datos base'!$O$38*(1+'Datos base'!$B$37)</f>
        <v>0</v>
      </c>
      <c r="T51" s="33">
        <f>+T17*'Datos base'!$B17*'Datos base'!$O$37*'Datos base'!$O$38*(1+'Datos base'!$B$37)</f>
        <v>0</v>
      </c>
      <c r="U51" s="33">
        <f>+U17*'Datos base'!$B17*'Datos base'!$O$37*'Datos base'!$O$38*(1+'Datos base'!$B$37)</f>
        <v>0</v>
      </c>
      <c r="V51" s="33">
        <f>+V17*'Datos base'!$B17*'Datos base'!$O$37*'Datos base'!$O$38*(1+'Datos base'!$B$37)</f>
        <v>0</v>
      </c>
      <c r="W51" s="33">
        <f>+W17*'Datos base'!$B17*'Datos base'!$O$37*'Datos base'!$O$38*(1+'Datos base'!$B$37)</f>
        <v>0</v>
      </c>
      <c r="X51" s="33">
        <f>+X17*'Datos base'!$B17*'Datos base'!$O$37*'Datos base'!$O$38*(1+'Datos base'!$B$37)</f>
        <v>0</v>
      </c>
      <c r="Y51" s="33">
        <f>+Y17*'Datos base'!$B17*'Datos base'!$O$37*'Datos base'!$O$38*(1+'Datos base'!$B$37)</f>
        <v>0</v>
      </c>
      <c r="Z51" s="33">
        <f>+Z17*'Datos base'!$B17*'Datos base'!$O$37*'Datos base'!$O$38*(1+'Datos base'!$B$37)</f>
        <v>0</v>
      </c>
      <c r="AA51" s="33">
        <f>+AA17*'Datos base'!$B17*'Datos base'!$O$37*'Datos base'!$O$38*(1+'Datos base'!$B$37)</f>
        <v>0</v>
      </c>
      <c r="AB51" s="33">
        <f>+AB17*'Datos base'!$B17*'Datos base'!$O$37*'Datos base'!$O$38*(1+'Datos base'!$B$38)*(1+'Datos base'!$B$37)</f>
        <v>0</v>
      </c>
      <c r="AC51" s="33">
        <f>+AC17*'Datos base'!$B17*'Datos base'!$O$37*'Datos base'!$O$38*(1+'Datos base'!$B$38)*(1+'Datos base'!$B$37)*(1+'Datos base'!$B$39)</f>
        <v>0</v>
      </c>
    </row>
    <row r="52" spans="1:29" outlineLevel="1">
      <c r="A52" s="49">
        <f>'Datos base'!A18</f>
        <v>0</v>
      </c>
      <c r="B52" s="33">
        <f>+B18*'Datos base'!$B18*'Datos base'!$O$37*'Datos base'!$O$38</f>
        <v>0</v>
      </c>
      <c r="C52" s="33">
        <f>+C18*'Datos base'!$B18*'Datos base'!$O$37*'Datos base'!$O$38</f>
        <v>0</v>
      </c>
      <c r="D52" s="33">
        <f>+D18*'Datos base'!$B18*'Datos base'!$O$37*'Datos base'!$O$38</f>
        <v>0</v>
      </c>
      <c r="E52" s="33">
        <f>+E18*'Datos base'!$B18*'Datos base'!$O$37*'Datos base'!$O$38</f>
        <v>0</v>
      </c>
      <c r="F52" s="33">
        <f>+F18*'Datos base'!$B18*'Datos base'!$O$37*'Datos base'!$O$38</f>
        <v>0</v>
      </c>
      <c r="G52" s="33">
        <f>+G18*'Datos base'!$B18*'Datos base'!$O$37*'Datos base'!$O$38</f>
        <v>0</v>
      </c>
      <c r="H52" s="33">
        <f>+H18*'Datos base'!$B18*'Datos base'!$O$37*'Datos base'!$O$38</f>
        <v>0</v>
      </c>
      <c r="I52" s="33">
        <f>+I18*'Datos base'!$B18*'Datos base'!$O$37*'Datos base'!$O$38</f>
        <v>0</v>
      </c>
      <c r="J52" s="33">
        <f>+J18*'Datos base'!$B18*'Datos base'!$O$37*'Datos base'!$O$38</f>
        <v>0</v>
      </c>
      <c r="K52" s="33">
        <f>+K18*'Datos base'!$B18*'Datos base'!$O$37*'Datos base'!$O$38</f>
        <v>0</v>
      </c>
      <c r="L52" s="33">
        <f>+L18*'Datos base'!$B18*'Datos base'!$O$37*'Datos base'!$O$38</f>
        <v>0</v>
      </c>
      <c r="M52" s="33">
        <f>+M18*'Datos base'!$B18*'Datos base'!$O$37*'Datos base'!$O$38</f>
        <v>0</v>
      </c>
      <c r="N52" s="33">
        <f>+N18*'Datos base'!$B18*'Datos base'!$O$37*'Datos base'!$O$38</f>
        <v>0</v>
      </c>
      <c r="O52" s="33">
        <f>+O18*'Datos base'!$B18*'Datos base'!$O$37*'Datos base'!$O$38*(1+'Datos base'!$B$37)</f>
        <v>0</v>
      </c>
      <c r="P52" s="33">
        <f>+P18*'Datos base'!$B18*'Datos base'!$O$37*'Datos base'!$O$38*(1+'Datos base'!$B$37)</f>
        <v>0</v>
      </c>
      <c r="Q52" s="33">
        <f>+Q18*'Datos base'!$B18*'Datos base'!$O$37*'Datos base'!$O$38*(1+'Datos base'!$B$37)</f>
        <v>0</v>
      </c>
      <c r="R52" s="33">
        <f>+R18*'Datos base'!$B18*'Datos base'!$O$37*'Datos base'!$O$38*(1+'Datos base'!$B$37)</f>
        <v>0</v>
      </c>
      <c r="S52" s="33">
        <f>+S18*'Datos base'!$B18*'Datos base'!$O$37*'Datos base'!$O$38*(1+'Datos base'!$B$37)</f>
        <v>0</v>
      </c>
      <c r="T52" s="33">
        <f>+T18*'Datos base'!$B18*'Datos base'!$O$37*'Datos base'!$O$38*(1+'Datos base'!$B$37)</f>
        <v>0</v>
      </c>
      <c r="U52" s="33">
        <f>+U18*'Datos base'!$B18*'Datos base'!$O$37*'Datos base'!$O$38*(1+'Datos base'!$B$37)</f>
        <v>0</v>
      </c>
      <c r="V52" s="33">
        <f>+V18*'Datos base'!$B18*'Datos base'!$O$37*'Datos base'!$O$38*(1+'Datos base'!$B$37)</f>
        <v>0</v>
      </c>
      <c r="W52" s="33">
        <f>+W18*'Datos base'!$B18*'Datos base'!$O$37*'Datos base'!$O$38*(1+'Datos base'!$B$37)</f>
        <v>0</v>
      </c>
      <c r="X52" s="33">
        <f>+X18*'Datos base'!$B18*'Datos base'!$O$37*'Datos base'!$O$38*(1+'Datos base'!$B$37)</f>
        <v>0</v>
      </c>
      <c r="Y52" s="33">
        <f>+Y18*'Datos base'!$B18*'Datos base'!$O$37*'Datos base'!$O$38*(1+'Datos base'!$B$37)</f>
        <v>0</v>
      </c>
      <c r="Z52" s="33">
        <f>+Z18*'Datos base'!$B18*'Datos base'!$O$37*'Datos base'!$O$38*(1+'Datos base'!$B$37)</f>
        <v>0</v>
      </c>
      <c r="AA52" s="33">
        <f>+AA18*'Datos base'!$B18*'Datos base'!$O$37*'Datos base'!$O$38*(1+'Datos base'!$B$37)</f>
        <v>0</v>
      </c>
      <c r="AB52" s="33">
        <f>+AB18*'Datos base'!$B18*'Datos base'!$O$37*'Datos base'!$O$38*(1+'Datos base'!$B$38)*(1+'Datos base'!$B$37)</f>
        <v>0</v>
      </c>
      <c r="AC52" s="33">
        <f>+AC18*'Datos base'!$B18*'Datos base'!$O$37*'Datos base'!$O$38*(1+'Datos base'!$B$38)*(1+'Datos base'!$B$37)*(1+'Datos base'!$B$39)</f>
        <v>0</v>
      </c>
    </row>
    <row r="53" spans="1:29" outlineLevel="1">
      <c r="A53" s="49">
        <f>'Datos base'!A19</f>
        <v>0</v>
      </c>
      <c r="B53" s="33">
        <f>+B19*'Datos base'!$B19*'Datos base'!$O$37*'Datos base'!$O$38</f>
        <v>0</v>
      </c>
      <c r="C53" s="33">
        <f>+C19*'Datos base'!$B19*'Datos base'!$O$37*'Datos base'!$O$38</f>
        <v>0</v>
      </c>
      <c r="D53" s="33">
        <f>+D19*'Datos base'!$B19*'Datos base'!$O$37*'Datos base'!$O$38</f>
        <v>0</v>
      </c>
      <c r="E53" s="33">
        <f>+E19*'Datos base'!$B19*'Datos base'!$O$37*'Datos base'!$O$38</f>
        <v>0</v>
      </c>
      <c r="F53" s="33">
        <f>+F19*'Datos base'!$B19*'Datos base'!$O$37*'Datos base'!$O$38</f>
        <v>0</v>
      </c>
      <c r="G53" s="33">
        <f>+G19*'Datos base'!$B19*'Datos base'!$O$37*'Datos base'!$O$38</f>
        <v>0</v>
      </c>
      <c r="H53" s="33">
        <f>+H19*'Datos base'!$B19*'Datos base'!$O$37*'Datos base'!$O$38</f>
        <v>0</v>
      </c>
      <c r="I53" s="33">
        <f>+I19*'Datos base'!$B19*'Datos base'!$O$37*'Datos base'!$O$38</f>
        <v>0</v>
      </c>
      <c r="J53" s="33">
        <f>+J19*'Datos base'!$B19*'Datos base'!$O$37*'Datos base'!$O$38</f>
        <v>0</v>
      </c>
      <c r="K53" s="33">
        <f>+K19*'Datos base'!$B19*'Datos base'!$O$37*'Datos base'!$O$38</f>
        <v>0</v>
      </c>
      <c r="L53" s="33">
        <f>+L19*'Datos base'!$B19*'Datos base'!$O$37*'Datos base'!$O$38</f>
        <v>0</v>
      </c>
      <c r="M53" s="33">
        <f>+M19*'Datos base'!$B19*'Datos base'!$O$37*'Datos base'!$O$38</f>
        <v>0</v>
      </c>
      <c r="N53" s="33">
        <f>+N19*'Datos base'!$B19*'Datos base'!$O$37*'Datos base'!$O$38</f>
        <v>0</v>
      </c>
      <c r="O53" s="33">
        <f>+O19*'Datos base'!$B19*'Datos base'!$O$37*'Datos base'!$O$38*(1+'Datos base'!$B$37)</f>
        <v>0</v>
      </c>
      <c r="P53" s="33">
        <f>+P19*'Datos base'!$B19*'Datos base'!$O$37*'Datos base'!$O$38*(1+'Datos base'!$B$37)</f>
        <v>0</v>
      </c>
      <c r="Q53" s="33">
        <f>+Q19*'Datos base'!$B19*'Datos base'!$O$37*'Datos base'!$O$38*(1+'Datos base'!$B$37)</f>
        <v>0</v>
      </c>
      <c r="R53" s="33">
        <f>+R19*'Datos base'!$B19*'Datos base'!$O$37*'Datos base'!$O$38*(1+'Datos base'!$B$37)</f>
        <v>0</v>
      </c>
      <c r="S53" s="33">
        <f>+S19*'Datos base'!$B19*'Datos base'!$O$37*'Datos base'!$O$38*(1+'Datos base'!$B$37)</f>
        <v>0</v>
      </c>
      <c r="T53" s="33">
        <f>+T19*'Datos base'!$B19*'Datos base'!$O$37*'Datos base'!$O$38*(1+'Datos base'!$B$37)</f>
        <v>0</v>
      </c>
      <c r="U53" s="33">
        <f>+U19*'Datos base'!$B19*'Datos base'!$O$37*'Datos base'!$O$38*(1+'Datos base'!$B$37)</f>
        <v>0</v>
      </c>
      <c r="V53" s="33">
        <f>+V19*'Datos base'!$B19*'Datos base'!$O$37*'Datos base'!$O$38*(1+'Datos base'!$B$37)</f>
        <v>0</v>
      </c>
      <c r="W53" s="33">
        <f>+W19*'Datos base'!$B19*'Datos base'!$O$37*'Datos base'!$O$38*(1+'Datos base'!$B$37)</f>
        <v>0</v>
      </c>
      <c r="X53" s="33">
        <f>+X19*'Datos base'!$B19*'Datos base'!$O$37*'Datos base'!$O$38*(1+'Datos base'!$B$37)</f>
        <v>0</v>
      </c>
      <c r="Y53" s="33">
        <f>+Y19*'Datos base'!$B19*'Datos base'!$O$37*'Datos base'!$O$38*(1+'Datos base'!$B$37)</f>
        <v>0</v>
      </c>
      <c r="Z53" s="33">
        <f>+Z19*'Datos base'!$B19*'Datos base'!$O$37*'Datos base'!$O$38*(1+'Datos base'!$B$37)</f>
        <v>0</v>
      </c>
      <c r="AA53" s="33">
        <f>+AA19*'Datos base'!$B19*'Datos base'!$O$37*'Datos base'!$O$38*(1+'Datos base'!$B$37)</f>
        <v>0</v>
      </c>
      <c r="AB53" s="33">
        <f>+AB19*'Datos base'!$B19*'Datos base'!$O$37*'Datos base'!$O$38*(1+'Datos base'!$B$38)*(1+'Datos base'!$B$37)</f>
        <v>0</v>
      </c>
      <c r="AC53" s="33">
        <f>+AC19*'Datos base'!$B19*'Datos base'!$O$37*'Datos base'!$O$38*(1+'Datos base'!$B$38)*(1+'Datos base'!$B$37)*(1+'Datos base'!$B$39)</f>
        <v>0</v>
      </c>
    </row>
    <row r="54" spans="1:29" outlineLevel="1">
      <c r="A54" s="49">
        <f>'Datos base'!A20</f>
        <v>0</v>
      </c>
      <c r="B54" s="33">
        <f>+B20*'Datos base'!$B20*'Datos base'!$O$37*'Datos base'!$O$38</f>
        <v>0</v>
      </c>
      <c r="C54" s="33">
        <f>+C20*'Datos base'!$B20*'Datos base'!$O$37*'Datos base'!$O$38</f>
        <v>0</v>
      </c>
      <c r="D54" s="33">
        <f>+D20*'Datos base'!$B20*'Datos base'!$O$37*'Datos base'!$O$38</f>
        <v>0</v>
      </c>
      <c r="E54" s="33">
        <f>+E20*'Datos base'!$B20*'Datos base'!$O$37*'Datos base'!$O$38</f>
        <v>0</v>
      </c>
      <c r="F54" s="33">
        <f>+F20*'Datos base'!$B20*'Datos base'!$O$37*'Datos base'!$O$38</f>
        <v>0</v>
      </c>
      <c r="G54" s="33">
        <f>+G20*'Datos base'!$B20*'Datos base'!$O$37*'Datos base'!$O$38</f>
        <v>0</v>
      </c>
      <c r="H54" s="33">
        <f>+H20*'Datos base'!$B20*'Datos base'!$O$37*'Datos base'!$O$38</f>
        <v>0</v>
      </c>
      <c r="I54" s="33">
        <f>+I20*'Datos base'!$B20*'Datos base'!$O$37*'Datos base'!$O$38</f>
        <v>0</v>
      </c>
      <c r="J54" s="33">
        <f>+J20*'Datos base'!$B20*'Datos base'!$O$37*'Datos base'!$O$38</f>
        <v>0</v>
      </c>
      <c r="K54" s="33">
        <f>+K20*'Datos base'!$B20*'Datos base'!$O$37*'Datos base'!$O$38</f>
        <v>0</v>
      </c>
      <c r="L54" s="33">
        <f>+L20*'Datos base'!$B20*'Datos base'!$O$37*'Datos base'!$O$38</f>
        <v>0</v>
      </c>
      <c r="M54" s="33">
        <f>+M20*'Datos base'!$B20*'Datos base'!$O$37*'Datos base'!$O$38</f>
        <v>0</v>
      </c>
      <c r="N54" s="33">
        <f>+N20*'Datos base'!$B20*'Datos base'!$O$37*'Datos base'!$O$38</f>
        <v>0</v>
      </c>
      <c r="O54" s="33">
        <f>+O20*'Datos base'!$B20*'Datos base'!$O$37*'Datos base'!$O$38*(1+'Datos base'!$B$37)</f>
        <v>0</v>
      </c>
      <c r="P54" s="33">
        <f>+P20*'Datos base'!$B20*'Datos base'!$O$37*'Datos base'!$O$38*(1+'Datos base'!$B$37)</f>
        <v>0</v>
      </c>
      <c r="Q54" s="33">
        <f>+Q20*'Datos base'!$B20*'Datos base'!$O$37*'Datos base'!$O$38*(1+'Datos base'!$B$37)</f>
        <v>0</v>
      </c>
      <c r="R54" s="33">
        <f>+R20*'Datos base'!$B20*'Datos base'!$O$37*'Datos base'!$O$38*(1+'Datos base'!$B$37)</f>
        <v>0</v>
      </c>
      <c r="S54" s="33">
        <f>+S20*'Datos base'!$B20*'Datos base'!$O$37*'Datos base'!$O$38*(1+'Datos base'!$B$37)</f>
        <v>0</v>
      </c>
      <c r="T54" s="33">
        <f>+T20*'Datos base'!$B20*'Datos base'!$O$37*'Datos base'!$O$38*(1+'Datos base'!$B$37)</f>
        <v>0</v>
      </c>
      <c r="U54" s="33">
        <f>+U20*'Datos base'!$B20*'Datos base'!$O$37*'Datos base'!$O$38*(1+'Datos base'!$B$37)</f>
        <v>0</v>
      </c>
      <c r="V54" s="33">
        <f>+V20*'Datos base'!$B20*'Datos base'!$O$37*'Datos base'!$O$38*(1+'Datos base'!$B$37)</f>
        <v>0</v>
      </c>
      <c r="W54" s="33">
        <f>+W20*'Datos base'!$B20*'Datos base'!$O$37*'Datos base'!$O$38*(1+'Datos base'!$B$37)</f>
        <v>0</v>
      </c>
      <c r="X54" s="33">
        <f>+X20*'Datos base'!$B20*'Datos base'!$O$37*'Datos base'!$O$38*(1+'Datos base'!$B$37)</f>
        <v>0</v>
      </c>
      <c r="Y54" s="33">
        <f>+Y20*'Datos base'!$B20*'Datos base'!$O$37*'Datos base'!$O$38*(1+'Datos base'!$B$37)</f>
        <v>0</v>
      </c>
      <c r="Z54" s="33">
        <f>+Z20*'Datos base'!$B20*'Datos base'!$O$37*'Datos base'!$O$38*(1+'Datos base'!$B$37)</f>
        <v>0</v>
      </c>
      <c r="AA54" s="33">
        <f>+AA20*'Datos base'!$B20*'Datos base'!$O$37*'Datos base'!$O$38*(1+'Datos base'!$B$37)</f>
        <v>0</v>
      </c>
      <c r="AB54" s="33">
        <f>+AB20*'Datos base'!$B20*'Datos base'!$O$37*'Datos base'!$O$38*(1+'Datos base'!$B$38)*(1+'Datos base'!$B$37)</f>
        <v>0</v>
      </c>
      <c r="AC54" s="33">
        <f>+AC20*'Datos base'!$B20*'Datos base'!$O$37*'Datos base'!$O$38*(1+'Datos base'!$B$38)*(1+'Datos base'!$B$37)*(1+'Datos base'!$B$39)</f>
        <v>0</v>
      </c>
    </row>
    <row r="55" spans="1:29" outlineLevel="1">
      <c r="A55" s="49">
        <f>'Datos base'!A21</f>
        <v>0</v>
      </c>
      <c r="B55" s="33">
        <f>+B21*'Datos base'!$B21*'Datos base'!$O$37*'Datos base'!$O$38</f>
        <v>0</v>
      </c>
      <c r="C55" s="33">
        <f>+C21*'Datos base'!$B21*'Datos base'!$O$37*'Datos base'!$O$38</f>
        <v>0</v>
      </c>
      <c r="D55" s="33">
        <f>+D21*'Datos base'!$B21*'Datos base'!$O$37*'Datos base'!$O$38</f>
        <v>0</v>
      </c>
      <c r="E55" s="33">
        <f>+E21*'Datos base'!$B21*'Datos base'!$O$37*'Datos base'!$O$38</f>
        <v>0</v>
      </c>
      <c r="F55" s="33">
        <f>+F21*'Datos base'!$B21*'Datos base'!$O$37*'Datos base'!$O$38</f>
        <v>0</v>
      </c>
      <c r="G55" s="33">
        <f>+G21*'Datos base'!$B21*'Datos base'!$O$37*'Datos base'!$O$38</f>
        <v>0</v>
      </c>
      <c r="H55" s="33">
        <f>+H21*'Datos base'!$B21*'Datos base'!$O$37*'Datos base'!$O$38</f>
        <v>0</v>
      </c>
      <c r="I55" s="33">
        <f>+I21*'Datos base'!$B21*'Datos base'!$O$37*'Datos base'!$O$38</f>
        <v>0</v>
      </c>
      <c r="J55" s="33">
        <f>+J21*'Datos base'!$B21*'Datos base'!$O$37*'Datos base'!$O$38</f>
        <v>0</v>
      </c>
      <c r="K55" s="33">
        <f>+K21*'Datos base'!$B21*'Datos base'!$O$37*'Datos base'!$O$38</f>
        <v>0</v>
      </c>
      <c r="L55" s="33">
        <f>+L21*'Datos base'!$B21*'Datos base'!$O$37*'Datos base'!$O$38</f>
        <v>0</v>
      </c>
      <c r="M55" s="33">
        <f>+M21*'Datos base'!$B21*'Datos base'!$O$37*'Datos base'!$O$38</f>
        <v>0</v>
      </c>
      <c r="N55" s="33">
        <f>+N21*'Datos base'!$B21*'Datos base'!$O$37*'Datos base'!$O$38</f>
        <v>0</v>
      </c>
      <c r="O55" s="33">
        <f>+O21*'Datos base'!$B21*'Datos base'!$O$37*'Datos base'!$O$38*(1+'Datos base'!$B$37)</f>
        <v>0</v>
      </c>
      <c r="P55" s="33">
        <f>+P21*'Datos base'!$B21*'Datos base'!$O$37*'Datos base'!$O$38*(1+'Datos base'!$B$37)</f>
        <v>0</v>
      </c>
      <c r="Q55" s="33">
        <f>+Q21*'Datos base'!$B21*'Datos base'!$O$37*'Datos base'!$O$38*(1+'Datos base'!$B$37)</f>
        <v>0</v>
      </c>
      <c r="R55" s="33">
        <f>+R21*'Datos base'!$B21*'Datos base'!$O$37*'Datos base'!$O$38*(1+'Datos base'!$B$37)</f>
        <v>0</v>
      </c>
      <c r="S55" s="33">
        <f>+S21*'Datos base'!$B21*'Datos base'!$O$37*'Datos base'!$O$38*(1+'Datos base'!$B$37)</f>
        <v>0</v>
      </c>
      <c r="T55" s="33">
        <f>+T21*'Datos base'!$B21*'Datos base'!$O$37*'Datos base'!$O$38*(1+'Datos base'!$B$37)</f>
        <v>0</v>
      </c>
      <c r="U55" s="33">
        <f>+U21*'Datos base'!$B21*'Datos base'!$O$37*'Datos base'!$O$38*(1+'Datos base'!$B$37)</f>
        <v>0</v>
      </c>
      <c r="V55" s="33">
        <f>+V21*'Datos base'!$B21*'Datos base'!$O$37*'Datos base'!$O$38*(1+'Datos base'!$B$37)</f>
        <v>0</v>
      </c>
      <c r="W55" s="33">
        <f>+W21*'Datos base'!$B21*'Datos base'!$O$37*'Datos base'!$O$38*(1+'Datos base'!$B$37)</f>
        <v>0</v>
      </c>
      <c r="X55" s="33">
        <f>+X21*'Datos base'!$B21*'Datos base'!$O$37*'Datos base'!$O$38*(1+'Datos base'!$B$37)</f>
        <v>0</v>
      </c>
      <c r="Y55" s="33">
        <f>+Y21*'Datos base'!$B21*'Datos base'!$O$37*'Datos base'!$O$38*(1+'Datos base'!$B$37)</f>
        <v>0</v>
      </c>
      <c r="Z55" s="33">
        <f>+Z21*'Datos base'!$B21*'Datos base'!$O$37*'Datos base'!$O$38*(1+'Datos base'!$B$37)</f>
        <v>0</v>
      </c>
      <c r="AA55" s="33">
        <f>+AA21*'Datos base'!$B21*'Datos base'!$O$37*'Datos base'!$O$38*(1+'Datos base'!$B$37)</f>
        <v>0</v>
      </c>
      <c r="AB55" s="33">
        <f>+AB21*'Datos base'!$B21*'Datos base'!$O$37*'Datos base'!$O$38*(1+'Datos base'!$B$38)*(1+'Datos base'!$B$37)</f>
        <v>0</v>
      </c>
      <c r="AC55" s="33">
        <f>+AC21*'Datos base'!$B21*'Datos base'!$O$37*'Datos base'!$O$38*(1+'Datos base'!$B$38)*(1+'Datos base'!$B$37)*(1+'Datos base'!$B$39)</f>
        <v>0</v>
      </c>
    </row>
    <row r="56" spans="1:29" outlineLevel="1">
      <c r="A56" s="49">
        <f>'Datos base'!A22</f>
        <v>0</v>
      </c>
      <c r="B56" s="33">
        <f>+B22*'Datos base'!$B22*'Datos base'!$O$37*'Datos base'!$O$38</f>
        <v>0</v>
      </c>
      <c r="C56" s="33">
        <f>+C22*'Datos base'!$B22*'Datos base'!$O$37*'Datos base'!$O$38</f>
        <v>0</v>
      </c>
      <c r="D56" s="33">
        <f>+D22*'Datos base'!$B22*'Datos base'!$O$37*'Datos base'!$O$38</f>
        <v>0</v>
      </c>
      <c r="E56" s="33">
        <f>+E22*'Datos base'!$B22*'Datos base'!$O$37*'Datos base'!$O$38</f>
        <v>0</v>
      </c>
      <c r="F56" s="33">
        <f>+F22*'Datos base'!$B22*'Datos base'!$O$37*'Datos base'!$O$38</f>
        <v>0</v>
      </c>
      <c r="G56" s="33">
        <f>+G22*'Datos base'!$B22*'Datos base'!$O$37*'Datos base'!$O$38</f>
        <v>0</v>
      </c>
      <c r="H56" s="33">
        <f>+H22*'Datos base'!$B22*'Datos base'!$O$37*'Datos base'!$O$38</f>
        <v>0</v>
      </c>
      <c r="I56" s="33">
        <f>+I22*'Datos base'!$B22*'Datos base'!$O$37*'Datos base'!$O$38</f>
        <v>0</v>
      </c>
      <c r="J56" s="33">
        <f>+J22*'Datos base'!$B22*'Datos base'!$O$37*'Datos base'!$O$38</f>
        <v>0</v>
      </c>
      <c r="K56" s="33">
        <f>+K22*'Datos base'!$B22*'Datos base'!$O$37*'Datos base'!$O$38</f>
        <v>0</v>
      </c>
      <c r="L56" s="33">
        <f>+L22*'Datos base'!$B22*'Datos base'!$O$37*'Datos base'!$O$38</f>
        <v>0</v>
      </c>
      <c r="M56" s="33">
        <f>+M22*'Datos base'!$B22*'Datos base'!$O$37*'Datos base'!$O$38</f>
        <v>0</v>
      </c>
      <c r="N56" s="33">
        <f>+N22*'Datos base'!$B22*'Datos base'!$O$37*'Datos base'!$O$38</f>
        <v>0</v>
      </c>
      <c r="O56" s="33">
        <f>+O22*'Datos base'!$B22*'Datos base'!$O$37*'Datos base'!$O$38*(1+'Datos base'!$B$37)</f>
        <v>0</v>
      </c>
      <c r="P56" s="33">
        <f>+P22*'Datos base'!$B22*'Datos base'!$O$37*'Datos base'!$O$38*(1+'Datos base'!$B$37)</f>
        <v>0</v>
      </c>
      <c r="Q56" s="33">
        <f>+Q22*'Datos base'!$B22*'Datos base'!$O$37*'Datos base'!$O$38*(1+'Datos base'!$B$37)</f>
        <v>0</v>
      </c>
      <c r="R56" s="33">
        <f>+R22*'Datos base'!$B22*'Datos base'!$O$37*'Datos base'!$O$38*(1+'Datos base'!$B$37)</f>
        <v>0</v>
      </c>
      <c r="S56" s="33">
        <f>+S22*'Datos base'!$B22*'Datos base'!$O$37*'Datos base'!$O$38*(1+'Datos base'!$B$37)</f>
        <v>0</v>
      </c>
      <c r="T56" s="33">
        <f>+T22*'Datos base'!$B22*'Datos base'!$O$37*'Datos base'!$O$38*(1+'Datos base'!$B$37)</f>
        <v>0</v>
      </c>
      <c r="U56" s="33">
        <f>+U22*'Datos base'!$B22*'Datos base'!$O$37*'Datos base'!$O$38*(1+'Datos base'!$B$37)</f>
        <v>0</v>
      </c>
      <c r="V56" s="33">
        <f>+V22*'Datos base'!$B22*'Datos base'!$O$37*'Datos base'!$O$38*(1+'Datos base'!$B$37)</f>
        <v>0</v>
      </c>
      <c r="W56" s="33">
        <f>+W22*'Datos base'!$B22*'Datos base'!$O$37*'Datos base'!$O$38*(1+'Datos base'!$B$37)</f>
        <v>0</v>
      </c>
      <c r="X56" s="33">
        <f>+X22*'Datos base'!$B22*'Datos base'!$O$37*'Datos base'!$O$38*(1+'Datos base'!$B$37)</f>
        <v>0</v>
      </c>
      <c r="Y56" s="33">
        <f>+Y22*'Datos base'!$B22*'Datos base'!$O$37*'Datos base'!$O$38*(1+'Datos base'!$B$37)</f>
        <v>0</v>
      </c>
      <c r="Z56" s="33">
        <f>+Z22*'Datos base'!$B22*'Datos base'!$O$37*'Datos base'!$O$38*(1+'Datos base'!$B$37)</f>
        <v>0</v>
      </c>
      <c r="AA56" s="33">
        <f>+AA22*'Datos base'!$B22*'Datos base'!$O$37*'Datos base'!$O$38*(1+'Datos base'!$B$37)</f>
        <v>0</v>
      </c>
      <c r="AB56" s="33">
        <f>+AB22*'Datos base'!$B22*'Datos base'!$O$37*'Datos base'!$O$38*(1+'Datos base'!$B$38)*(1+'Datos base'!$B$37)</f>
        <v>0</v>
      </c>
      <c r="AC56" s="33">
        <f>+AC22*'Datos base'!$B22*'Datos base'!$O$37*'Datos base'!$O$38*(1+'Datos base'!$B$38)*(1+'Datos base'!$B$37)*(1+'Datos base'!$B$39)</f>
        <v>0</v>
      </c>
    </row>
    <row r="57" spans="1:29" outlineLevel="1">
      <c r="A57" s="49">
        <f>'Datos base'!A23</f>
        <v>0</v>
      </c>
      <c r="B57" s="33">
        <f>+B23*'Datos base'!$B23*'Datos base'!$O$37*'Datos base'!$O$38</f>
        <v>0</v>
      </c>
      <c r="C57" s="33">
        <f>+C23*'Datos base'!$B23*'Datos base'!$O$37*'Datos base'!$O$38</f>
        <v>0</v>
      </c>
      <c r="D57" s="33">
        <f>+D23*'Datos base'!$B23*'Datos base'!$O$37*'Datos base'!$O$38</f>
        <v>0</v>
      </c>
      <c r="E57" s="33">
        <f>+E23*'Datos base'!$B23*'Datos base'!$O$37*'Datos base'!$O$38</f>
        <v>0</v>
      </c>
      <c r="F57" s="33">
        <f>+F23*'Datos base'!$B23*'Datos base'!$O$37*'Datos base'!$O$38</f>
        <v>0</v>
      </c>
      <c r="G57" s="33">
        <f>+G23*'Datos base'!$B23*'Datos base'!$O$37*'Datos base'!$O$38</f>
        <v>0</v>
      </c>
      <c r="H57" s="33">
        <f>+H23*'Datos base'!$B23*'Datos base'!$O$37*'Datos base'!$O$38</f>
        <v>0</v>
      </c>
      <c r="I57" s="33">
        <f>+I23*'Datos base'!$B23*'Datos base'!$O$37*'Datos base'!$O$38</f>
        <v>0</v>
      </c>
      <c r="J57" s="33">
        <f>+J23*'Datos base'!$B23*'Datos base'!$O$37*'Datos base'!$O$38</f>
        <v>0</v>
      </c>
      <c r="K57" s="33">
        <f>+K23*'Datos base'!$B23*'Datos base'!$O$37*'Datos base'!$O$38</f>
        <v>0</v>
      </c>
      <c r="L57" s="33">
        <f>+L23*'Datos base'!$B23*'Datos base'!$O$37*'Datos base'!$O$38</f>
        <v>0</v>
      </c>
      <c r="M57" s="33">
        <f>+M23*'Datos base'!$B23*'Datos base'!$O$37*'Datos base'!$O$38</f>
        <v>0</v>
      </c>
      <c r="N57" s="33">
        <f>+N23*'Datos base'!$B23*'Datos base'!$O$37*'Datos base'!$O$38</f>
        <v>0</v>
      </c>
      <c r="O57" s="33">
        <f>+O23*'Datos base'!$B23*'Datos base'!$O$37*'Datos base'!$O$38*(1+'Datos base'!$B$37)</f>
        <v>0</v>
      </c>
      <c r="P57" s="33">
        <f>+P23*'Datos base'!$B23*'Datos base'!$O$37*'Datos base'!$O$38*(1+'Datos base'!$B$37)</f>
        <v>0</v>
      </c>
      <c r="Q57" s="33">
        <f>+Q23*'Datos base'!$B23*'Datos base'!$O$37*'Datos base'!$O$38*(1+'Datos base'!$B$37)</f>
        <v>0</v>
      </c>
      <c r="R57" s="33">
        <f>+R23*'Datos base'!$B23*'Datos base'!$O$37*'Datos base'!$O$38*(1+'Datos base'!$B$37)</f>
        <v>0</v>
      </c>
      <c r="S57" s="33">
        <f>+S23*'Datos base'!$B23*'Datos base'!$O$37*'Datos base'!$O$38*(1+'Datos base'!$B$37)</f>
        <v>0</v>
      </c>
      <c r="T57" s="33">
        <f>+T23*'Datos base'!$B23*'Datos base'!$O$37*'Datos base'!$O$38*(1+'Datos base'!$B$37)</f>
        <v>0</v>
      </c>
      <c r="U57" s="33">
        <f>+U23*'Datos base'!$B23*'Datos base'!$O$37*'Datos base'!$O$38*(1+'Datos base'!$B$37)</f>
        <v>0</v>
      </c>
      <c r="V57" s="33">
        <f>+V23*'Datos base'!$B23*'Datos base'!$O$37*'Datos base'!$O$38*(1+'Datos base'!$B$37)</f>
        <v>0</v>
      </c>
      <c r="W57" s="33">
        <f>+W23*'Datos base'!$B23*'Datos base'!$O$37*'Datos base'!$O$38*(1+'Datos base'!$B$37)</f>
        <v>0</v>
      </c>
      <c r="X57" s="33">
        <f>+X23*'Datos base'!$B23*'Datos base'!$O$37*'Datos base'!$O$38*(1+'Datos base'!$B$37)</f>
        <v>0</v>
      </c>
      <c r="Y57" s="33">
        <f>+Y23*'Datos base'!$B23*'Datos base'!$O$37*'Datos base'!$O$38*(1+'Datos base'!$B$37)</f>
        <v>0</v>
      </c>
      <c r="Z57" s="33">
        <f>+Z23*'Datos base'!$B23*'Datos base'!$O$37*'Datos base'!$O$38*(1+'Datos base'!$B$37)</f>
        <v>0</v>
      </c>
      <c r="AA57" s="33">
        <f>+AA23*'Datos base'!$B23*'Datos base'!$O$37*'Datos base'!$O$38*(1+'Datos base'!$B$37)</f>
        <v>0</v>
      </c>
      <c r="AB57" s="33">
        <f>+AB23*'Datos base'!$B23*'Datos base'!$O$37*'Datos base'!$O$38*(1+'Datos base'!$B$38)*(1+'Datos base'!$B$37)</f>
        <v>0</v>
      </c>
      <c r="AC57" s="33">
        <f>+AC23*'Datos base'!$B23*'Datos base'!$O$37*'Datos base'!$O$38*(1+'Datos base'!$B$38)*(1+'Datos base'!$B$37)*(1+'Datos base'!$B$39)</f>
        <v>0</v>
      </c>
    </row>
    <row r="58" spans="1:29" outlineLevel="1">
      <c r="A58" s="49">
        <f>'Datos base'!A24</f>
        <v>0</v>
      </c>
      <c r="B58" s="33">
        <f>+B24*'Datos base'!$B24*'Datos base'!$O$37*'Datos base'!$O$38</f>
        <v>0</v>
      </c>
      <c r="C58" s="33">
        <f>+C24*'Datos base'!$B24*'Datos base'!$O$37*'Datos base'!$O$38</f>
        <v>0</v>
      </c>
      <c r="D58" s="33">
        <f>+D24*'Datos base'!$B24*'Datos base'!$O$37*'Datos base'!$O$38</f>
        <v>0</v>
      </c>
      <c r="E58" s="33">
        <f>+E24*'Datos base'!$B24*'Datos base'!$O$37*'Datos base'!$O$38</f>
        <v>0</v>
      </c>
      <c r="F58" s="33">
        <f>+F24*'Datos base'!$B24*'Datos base'!$O$37*'Datos base'!$O$38</f>
        <v>0</v>
      </c>
      <c r="G58" s="33">
        <f>+G24*'Datos base'!$B24*'Datos base'!$O$37*'Datos base'!$O$38</f>
        <v>0</v>
      </c>
      <c r="H58" s="33">
        <f>+H24*'Datos base'!$B24*'Datos base'!$O$37*'Datos base'!$O$38</f>
        <v>0</v>
      </c>
      <c r="I58" s="33">
        <f>+I24*'Datos base'!$B24*'Datos base'!$O$37*'Datos base'!$O$38</f>
        <v>0</v>
      </c>
      <c r="J58" s="33">
        <f>+J24*'Datos base'!$B24*'Datos base'!$O$37*'Datos base'!$O$38</f>
        <v>0</v>
      </c>
      <c r="K58" s="33">
        <f>+K24*'Datos base'!$B24*'Datos base'!$O$37*'Datos base'!$O$38</f>
        <v>0</v>
      </c>
      <c r="L58" s="33">
        <f>+L24*'Datos base'!$B24*'Datos base'!$O$37*'Datos base'!$O$38</f>
        <v>0</v>
      </c>
      <c r="M58" s="33">
        <f>+M24*'Datos base'!$B24*'Datos base'!$O$37*'Datos base'!$O$38</f>
        <v>0</v>
      </c>
      <c r="N58" s="33">
        <f>+N24*'Datos base'!$B24*'Datos base'!$O$37*'Datos base'!$O$38</f>
        <v>0</v>
      </c>
      <c r="O58" s="33">
        <f>+O24*'Datos base'!$B24*'Datos base'!$O$37*'Datos base'!$O$38*(1+'Datos base'!$B$37)</f>
        <v>0</v>
      </c>
      <c r="P58" s="33">
        <f>+P24*'Datos base'!$B24*'Datos base'!$O$37*'Datos base'!$O$38*(1+'Datos base'!$B$37)</f>
        <v>0</v>
      </c>
      <c r="Q58" s="33">
        <f>+Q24*'Datos base'!$B24*'Datos base'!$O$37*'Datos base'!$O$38*(1+'Datos base'!$B$37)</f>
        <v>0</v>
      </c>
      <c r="R58" s="33">
        <f>+R24*'Datos base'!$B24*'Datos base'!$O$37*'Datos base'!$O$38*(1+'Datos base'!$B$37)</f>
        <v>0</v>
      </c>
      <c r="S58" s="33">
        <f>+S24*'Datos base'!$B24*'Datos base'!$O$37*'Datos base'!$O$38*(1+'Datos base'!$B$37)</f>
        <v>0</v>
      </c>
      <c r="T58" s="33">
        <f>+T24*'Datos base'!$B24*'Datos base'!$O$37*'Datos base'!$O$38*(1+'Datos base'!$B$37)</f>
        <v>0</v>
      </c>
      <c r="U58" s="33">
        <f>+U24*'Datos base'!$B24*'Datos base'!$O$37*'Datos base'!$O$38*(1+'Datos base'!$B$37)</f>
        <v>0</v>
      </c>
      <c r="V58" s="33">
        <f>+V24*'Datos base'!$B24*'Datos base'!$O$37*'Datos base'!$O$38*(1+'Datos base'!$B$37)</f>
        <v>0</v>
      </c>
      <c r="W58" s="33">
        <f>+W24*'Datos base'!$B24*'Datos base'!$O$37*'Datos base'!$O$38*(1+'Datos base'!$B$37)</f>
        <v>0</v>
      </c>
      <c r="X58" s="33">
        <f>+X24*'Datos base'!$B24*'Datos base'!$O$37*'Datos base'!$O$38*(1+'Datos base'!$B$37)</f>
        <v>0</v>
      </c>
      <c r="Y58" s="33">
        <f>+Y24*'Datos base'!$B24*'Datos base'!$O$37*'Datos base'!$O$38*(1+'Datos base'!$B$37)</f>
        <v>0</v>
      </c>
      <c r="Z58" s="33">
        <f>+Z24*'Datos base'!$B24*'Datos base'!$O$37*'Datos base'!$O$38*(1+'Datos base'!$B$37)</f>
        <v>0</v>
      </c>
      <c r="AA58" s="33">
        <f>+AA24*'Datos base'!$B24*'Datos base'!$O$37*'Datos base'!$O$38*(1+'Datos base'!$B$37)</f>
        <v>0</v>
      </c>
      <c r="AB58" s="33">
        <f>+AB24*'Datos base'!$B24*'Datos base'!$O$37*'Datos base'!$O$38*(1+'Datos base'!$B$38)*(1+'Datos base'!$B$37)</f>
        <v>0</v>
      </c>
      <c r="AC58" s="33">
        <f>+AC24*'Datos base'!$B24*'Datos base'!$O$37*'Datos base'!$O$38*(1+'Datos base'!$B$38)*(1+'Datos base'!$B$37)*(1+'Datos base'!$B$39)</f>
        <v>0</v>
      </c>
    </row>
    <row r="59" spans="1:29" outlineLevel="1">
      <c r="A59" s="49">
        <f>'Datos base'!A25</f>
        <v>0</v>
      </c>
      <c r="B59" s="33">
        <f>+B25*'Datos base'!$B25*'Datos base'!$O$37*'Datos base'!$O$38</f>
        <v>0</v>
      </c>
      <c r="C59" s="33">
        <f>+C25*'Datos base'!$B25*'Datos base'!$O$37*'Datos base'!$O$38</f>
        <v>0</v>
      </c>
      <c r="D59" s="33">
        <f>+D25*'Datos base'!$B25*'Datos base'!$O$37*'Datos base'!$O$38</f>
        <v>0</v>
      </c>
      <c r="E59" s="33">
        <f>+E25*'Datos base'!$B25*'Datos base'!$O$37*'Datos base'!$O$38</f>
        <v>0</v>
      </c>
      <c r="F59" s="33">
        <f>+F25*'Datos base'!$B25*'Datos base'!$O$37*'Datos base'!$O$38</f>
        <v>0</v>
      </c>
      <c r="G59" s="33">
        <f>+G25*'Datos base'!$B25*'Datos base'!$O$37*'Datos base'!$O$38</f>
        <v>0</v>
      </c>
      <c r="H59" s="33">
        <f>+H25*'Datos base'!$B25*'Datos base'!$O$37*'Datos base'!$O$38</f>
        <v>0</v>
      </c>
      <c r="I59" s="33">
        <f>+I25*'Datos base'!$B25*'Datos base'!$O$37*'Datos base'!$O$38</f>
        <v>0</v>
      </c>
      <c r="J59" s="33">
        <f>+J25*'Datos base'!$B25*'Datos base'!$O$37*'Datos base'!$O$38</f>
        <v>0</v>
      </c>
      <c r="K59" s="33">
        <f>+K25*'Datos base'!$B25*'Datos base'!$O$37*'Datos base'!$O$38</f>
        <v>0</v>
      </c>
      <c r="L59" s="33">
        <f>+L25*'Datos base'!$B25*'Datos base'!$O$37*'Datos base'!$O$38</f>
        <v>0</v>
      </c>
      <c r="M59" s="33">
        <f>+M25*'Datos base'!$B25*'Datos base'!$O$37*'Datos base'!$O$38</f>
        <v>0</v>
      </c>
      <c r="N59" s="33">
        <f>+N25*'Datos base'!$B25*'Datos base'!$O$37*'Datos base'!$O$38</f>
        <v>0</v>
      </c>
      <c r="O59" s="33">
        <f>+O25*'Datos base'!$B25*'Datos base'!$O$37*'Datos base'!$O$38*(1+'Datos base'!$B$37)</f>
        <v>0</v>
      </c>
      <c r="P59" s="33">
        <f>+P25*'Datos base'!$B25*'Datos base'!$O$37*'Datos base'!$O$38*(1+'Datos base'!$B$37)</f>
        <v>0</v>
      </c>
      <c r="Q59" s="33">
        <f>+Q25*'Datos base'!$B25*'Datos base'!$O$37*'Datos base'!$O$38*(1+'Datos base'!$B$37)</f>
        <v>0</v>
      </c>
      <c r="R59" s="33">
        <f>+R25*'Datos base'!$B25*'Datos base'!$O$37*'Datos base'!$O$38*(1+'Datos base'!$B$37)</f>
        <v>0</v>
      </c>
      <c r="S59" s="33">
        <f>+S25*'Datos base'!$B25*'Datos base'!$O$37*'Datos base'!$O$38*(1+'Datos base'!$B$37)</f>
        <v>0</v>
      </c>
      <c r="T59" s="33">
        <f>+T25*'Datos base'!$B25*'Datos base'!$O$37*'Datos base'!$O$38*(1+'Datos base'!$B$37)</f>
        <v>0</v>
      </c>
      <c r="U59" s="33">
        <f>+U25*'Datos base'!$B25*'Datos base'!$O$37*'Datos base'!$O$38*(1+'Datos base'!$B$37)</f>
        <v>0</v>
      </c>
      <c r="V59" s="33">
        <f>+V25*'Datos base'!$B25*'Datos base'!$O$37*'Datos base'!$O$38*(1+'Datos base'!$B$37)</f>
        <v>0</v>
      </c>
      <c r="W59" s="33">
        <f>+W25*'Datos base'!$B25*'Datos base'!$O$37*'Datos base'!$O$38*(1+'Datos base'!$B$37)</f>
        <v>0</v>
      </c>
      <c r="X59" s="33">
        <f>+X25*'Datos base'!$B25*'Datos base'!$O$37*'Datos base'!$O$38*(1+'Datos base'!$B$37)</f>
        <v>0</v>
      </c>
      <c r="Y59" s="33">
        <f>+Y25*'Datos base'!$B25*'Datos base'!$O$37*'Datos base'!$O$38*(1+'Datos base'!$B$37)</f>
        <v>0</v>
      </c>
      <c r="Z59" s="33">
        <f>+Z25*'Datos base'!$B25*'Datos base'!$O$37*'Datos base'!$O$38*(1+'Datos base'!$B$37)</f>
        <v>0</v>
      </c>
      <c r="AA59" s="33">
        <f>+AA25*'Datos base'!$B25*'Datos base'!$O$37*'Datos base'!$O$38*(1+'Datos base'!$B$37)</f>
        <v>0</v>
      </c>
      <c r="AB59" s="33">
        <f>+AB25*'Datos base'!$B25*'Datos base'!$O$37*'Datos base'!$O$38*(1+'Datos base'!$B$38)*(1+'Datos base'!$B$37)</f>
        <v>0</v>
      </c>
      <c r="AC59" s="33">
        <f>+AC25*'Datos base'!$B25*'Datos base'!$O$37*'Datos base'!$O$38*(1+'Datos base'!$B$38)*(1+'Datos base'!$B$37)*(1+'Datos base'!$B$39)</f>
        <v>0</v>
      </c>
    </row>
    <row r="60" spans="1:29" outlineLevel="1">
      <c r="A60" s="49">
        <f>'Datos base'!A26</f>
        <v>0</v>
      </c>
      <c r="B60" s="33">
        <f>+B26*'Datos base'!$B26*'Datos base'!$O$37*'Datos base'!$O$38</f>
        <v>0</v>
      </c>
      <c r="C60" s="33">
        <f>+C26*'Datos base'!$B26*'Datos base'!$O$37*'Datos base'!$O$38</f>
        <v>0</v>
      </c>
      <c r="D60" s="33">
        <f>+D26*'Datos base'!$B26*'Datos base'!$O$37*'Datos base'!$O$38</f>
        <v>0</v>
      </c>
      <c r="E60" s="33">
        <f>+E26*'Datos base'!$B26*'Datos base'!$O$37*'Datos base'!$O$38</f>
        <v>0</v>
      </c>
      <c r="F60" s="33">
        <f>+F26*'Datos base'!$B26*'Datos base'!$O$37*'Datos base'!$O$38</f>
        <v>0</v>
      </c>
      <c r="G60" s="33">
        <f>+G26*'Datos base'!$B26*'Datos base'!$O$37*'Datos base'!$O$38</f>
        <v>0</v>
      </c>
      <c r="H60" s="33">
        <f>+H26*'Datos base'!$B26*'Datos base'!$O$37*'Datos base'!$O$38</f>
        <v>0</v>
      </c>
      <c r="I60" s="33">
        <f>+I26*'Datos base'!$B26*'Datos base'!$O$37*'Datos base'!$O$38</f>
        <v>0</v>
      </c>
      <c r="J60" s="33">
        <f>+J26*'Datos base'!$B26*'Datos base'!$O$37*'Datos base'!$O$38</f>
        <v>0</v>
      </c>
      <c r="K60" s="33">
        <f>+K26*'Datos base'!$B26*'Datos base'!$O$37*'Datos base'!$O$38</f>
        <v>0</v>
      </c>
      <c r="L60" s="33">
        <f>+L26*'Datos base'!$B26*'Datos base'!$O$37*'Datos base'!$O$38</f>
        <v>0</v>
      </c>
      <c r="M60" s="33">
        <f>+M26*'Datos base'!$B26*'Datos base'!$O$37*'Datos base'!$O$38</f>
        <v>0</v>
      </c>
      <c r="N60" s="33">
        <f>+N26*'Datos base'!$B26*'Datos base'!$O$37*'Datos base'!$O$38</f>
        <v>0</v>
      </c>
      <c r="O60" s="33">
        <f>+O26*'Datos base'!$B26*'Datos base'!$O$37*'Datos base'!$O$38*(1+'Datos base'!$B$37)</f>
        <v>0</v>
      </c>
      <c r="P60" s="33">
        <f>+P26*'Datos base'!$B26*'Datos base'!$O$37*'Datos base'!$O$38*(1+'Datos base'!$B$37)</f>
        <v>0</v>
      </c>
      <c r="Q60" s="33">
        <f>+Q26*'Datos base'!$B26*'Datos base'!$O$37*'Datos base'!$O$38*(1+'Datos base'!$B$37)</f>
        <v>0</v>
      </c>
      <c r="R60" s="33">
        <f>+R26*'Datos base'!$B26*'Datos base'!$O$37*'Datos base'!$O$38*(1+'Datos base'!$B$37)</f>
        <v>0</v>
      </c>
      <c r="S60" s="33">
        <f>+S26*'Datos base'!$B26*'Datos base'!$O$37*'Datos base'!$O$38*(1+'Datos base'!$B$37)</f>
        <v>0</v>
      </c>
      <c r="T60" s="33">
        <f>+T26*'Datos base'!$B26*'Datos base'!$O$37*'Datos base'!$O$38*(1+'Datos base'!$B$37)</f>
        <v>0</v>
      </c>
      <c r="U60" s="33">
        <f>+U26*'Datos base'!$B26*'Datos base'!$O$37*'Datos base'!$O$38*(1+'Datos base'!$B$37)</f>
        <v>0</v>
      </c>
      <c r="V60" s="33">
        <f>+V26*'Datos base'!$B26*'Datos base'!$O$37*'Datos base'!$O$38*(1+'Datos base'!$B$37)</f>
        <v>0</v>
      </c>
      <c r="W60" s="33">
        <f>+W26*'Datos base'!$B26*'Datos base'!$O$37*'Datos base'!$O$38*(1+'Datos base'!$B$37)</f>
        <v>0</v>
      </c>
      <c r="X60" s="33">
        <f>+X26*'Datos base'!$B26*'Datos base'!$O$37*'Datos base'!$O$38*(1+'Datos base'!$B$37)</f>
        <v>0</v>
      </c>
      <c r="Y60" s="33">
        <f>+Y26*'Datos base'!$B26*'Datos base'!$O$37*'Datos base'!$O$38*(1+'Datos base'!$B$37)</f>
        <v>0</v>
      </c>
      <c r="Z60" s="33">
        <f>+Z26*'Datos base'!$B26*'Datos base'!$O$37*'Datos base'!$O$38*(1+'Datos base'!$B$37)</f>
        <v>0</v>
      </c>
      <c r="AA60" s="33">
        <f>+AA26*'Datos base'!$B26*'Datos base'!$O$37*'Datos base'!$O$38*(1+'Datos base'!$B$37)</f>
        <v>0</v>
      </c>
      <c r="AB60" s="33">
        <f>+AB26*'Datos base'!$B26*'Datos base'!$O$37*'Datos base'!$O$38*(1+'Datos base'!$B$38)*(1+'Datos base'!$B$37)</f>
        <v>0</v>
      </c>
      <c r="AC60" s="33">
        <f>+AC26*'Datos base'!$B26*'Datos base'!$O$37*'Datos base'!$O$38*(1+'Datos base'!$B$38)*(1+'Datos base'!$B$37)*(1+'Datos base'!$B$39)</f>
        <v>0</v>
      </c>
    </row>
    <row r="61" spans="1:29" outlineLevel="1">
      <c r="A61" s="49">
        <f>'Datos base'!A27</f>
        <v>0</v>
      </c>
      <c r="B61" s="33">
        <f>+B27*'Datos base'!$B27*'Datos base'!$O$37*'Datos base'!$O$38</f>
        <v>0</v>
      </c>
      <c r="C61" s="33">
        <f>+C27*'Datos base'!$B27*'Datos base'!$O$37*'Datos base'!$O$38</f>
        <v>0</v>
      </c>
      <c r="D61" s="33">
        <f>+D27*'Datos base'!$B27*'Datos base'!$O$37*'Datos base'!$O$38</f>
        <v>0</v>
      </c>
      <c r="E61" s="33">
        <f>+E27*'Datos base'!$B27*'Datos base'!$O$37*'Datos base'!$O$38</f>
        <v>0</v>
      </c>
      <c r="F61" s="33">
        <f>+F27*'Datos base'!$B27*'Datos base'!$O$37*'Datos base'!$O$38</f>
        <v>0</v>
      </c>
      <c r="G61" s="33">
        <f>+G27*'Datos base'!$B27*'Datos base'!$O$37*'Datos base'!$O$38</f>
        <v>0</v>
      </c>
      <c r="H61" s="33">
        <f>+H27*'Datos base'!$B27*'Datos base'!$O$37*'Datos base'!$O$38</f>
        <v>0</v>
      </c>
      <c r="I61" s="33">
        <f>+I27*'Datos base'!$B27*'Datos base'!$O$37*'Datos base'!$O$38</f>
        <v>0</v>
      </c>
      <c r="J61" s="33">
        <f>+J27*'Datos base'!$B27*'Datos base'!$O$37*'Datos base'!$O$38</f>
        <v>0</v>
      </c>
      <c r="K61" s="33">
        <f>+K27*'Datos base'!$B27*'Datos base'!$O$37*'Datos base'!$O$38</f>
        <v>0</v>
      </c>
      <c r="L61" s="33">
        <f>+L27*'Datos base'!$B27*'Datos base'!$O$37*'Datos base'!$O$38</f>
        <v>0</v>
      </c>
      <c r="M61" s="33">
        <f>+M27*'Datos base'!$B27*'Datos base'!$O$37*'Datos base'!$O$38</f>
        <v>0</v>
      </c>
      <c r="N61" s="33">
        <f>+N27*'Datos base'!$B27*'Datos base'!$O$37*'Datos base'!$O$38</f>
        <v>0</v>
      </c>
      <c r="O61" s="33">
        <f>+O27*'Datos base'!$B27*'Datos base'!$O$37*'Datos base'!$O$38*(1+'Datos base'!$B$37)</f>
        <v>0</v>
      </c>
      <c r="P61" s="33">
        <f>+P27*'Datos base'!$B27*'Datos base'!$O$37*'Datos base'!$O$38*(1+'Datos base'!$B$37)</f>
        <v>0</v>
      </c>
      <c r="Q61" s="33">
        <f>+Q27*'Datos base'!$B27*'Datos base'!$O$37*'Datos base'!$O$38*(1+'Datos base'!$B$37)</f>
        <v>0</v>
      </c>
      <c r="R61" s="33">
        <f>+R27*'Datos base'!$B27*'Datos base'!$O$37*'Datos base'!$O$38*(1+'Datos base'!$B$37)</f>
        <v>0</v>
      </c>
      <c r="S61" s="33">
        <f>+S27*'Datos base'!$B27*'Datos base'!$O$37*'Datos base'!$O$38*(1+'Datos base'!$B$37)</f>
        <v>0</v>
      </c>
      <c r="T61" s="33">
        <f>+T27*'Datos base'!$B27*'Datos base'!$O$37*'Datos base'!$O$38*(1+'Datos base'!$B$37)</f>
        <v>0</v>
      </c>
      <c r="U61" s="33">
        <f>+U27*'Datos base'!$B27*'Datos base'!$O$37*'Datos base'!$O$38*(1+'Datos base'!$B$37)</f>
        <v>0</v>
      </c>
      <c r="V61" s="33">
        <f>+V27*'Datos base'!$B27*'Datos base'!$O$37*'Datos base'!$O$38*(1+'Datos base'!$B$37)</f>
        <v>0</v>
      </c>
      <c r="W61" s="33">
        <f>+W27*'Datos base'!$B27*'Datos base'!$O$37*'Datos base'!$O$38*(1+'Datos base'!$B$37)</f>
        <v>0</v>
      </c>
      <c r="X61" s="33">
        <f>+X27*'Datos base'!$B27*'Datos base'!$O$37*'Datos base'!$O$38*(1+'Datos base'!$B$37)</f>
        <v>0</v>
      </c>
      <c r="Y61" s="33">
        <f>+Y27*'Datos base'!$B27*'Datos base'!$O$37*'Datos base'!$O$38*(1+'Datos base'!$B$37)</f>
        <v>0</v>
      </c>
      <c r="Z61" s="33">
        <f>+Z27*'Datos base'!$B27*'Datos base'!$O$37*'Datos base'!$O$38*(1+'Datos base'!$B$37)</f>
        <v>0</v>
      </c>
      <c r="AA61" s="33">
        <f>+AA27*'Datos base'!$B27*'Datos base'!$O$37*'Datos base'!$O$38*(1+'Datos base'!$B$37)</f>
        <v>0</v>
      </c>
      <c r="AB61" s="33">
        <f>+AB27*'Datos base'!$B27*'Datos base'!$O$37*'Datos base'!$O$38*(1+'Datos base'!$B$38)*(1+'Datos base'!$B$37)</f>
        <v>0</v>
      </c>
      <c r="AC61" s="33">
        <f>+AC27*'Datos base'!$B27*'Datos base'!$O$37*'Datos base'!$O$38*(1+'Datos base'!$B$38)*(1+'Datos base'!$B$37)*(1+'Datos base'!$B$39)</f>
        <v>0</v>
      </c>
    </row>
    <row r="62" spans="1:29" outlineLevel="1">
      <c r="A62" s="49">
        <f>'Datos base'!A28</f>
        <v>0</v>
      </c>
      <c r="B62" s="33">
        <f>+B28*'Datos base'!$B28*'Datos base'!$O$37*'Datos base'!$O$38</f>
        <v>0</v>
      </c>
      <c r="C62" s="33">
        <f>+C28*'Datos base'!$B28*'Datos base'!$O$37*'Datos base'!$O$38</f>
        <v>0</v>
      </c>
      <c r="D62" s="33">
        <f>+D28*'Datos base'!$B28*'Datos base'!$O$37*'Datos base'!$O$38</f>
        <v>0</v>
      </c>
      <c r="E62" s="33">
        <f>+E28*'Datos base'!$B28*'Datos base'!$O$37*'Datos base'!$O$38</f>
        <v>0</v>
      </c>
      <c r="F62" s="33">
        <f>+F28*'Datos base'!$B28*'Datos base'!$O$37*'Datos base'!$O$38</f>
        <v>0</v>
      </c>
      <c r="G62" s="33">
        <f>+G28*'Datos base'!$B28*'Datos base'!$O$37*'Datos base'!$O$38</f>
        <v>0</v>
      </c>
      <c r="H62" s="33">
        <f>+H28*'Datos base'!$B28*'Datos base'!$O$37*'Datos base'!$O$38</f>
        <v>0</v>
      </c>
      <c r="I62" s="33">
        <f>+I28*'Datos base'!$B28*'Datos base'!$O$37*'Datos base'!$O$38</f>
        <v>0</v>
      </c>
      <c r="J62" s="33">
        <f>+J28*'Datos base'!$B28*'Datos base'!$O$37*'Datos base'!$O$38</f>
        <v>0</v>
      </c>
      <c r="K62" s="33">
        <f>+K28*'Datos base'!$B28*'Datos base'!$O$37*'Datos base'!$O$38</f>
        <v>0</v>
      </c>
      <c r="L62" s="33">
        <f>+L28*'Datos base'!$B28*'Datos base'!$O$37*'Datos base'!$O$38</f>
        <v>0</v>
      </c>
      <c r="M62" s="33">
        <f>+M28*'Datos base'!$B28*'Datos base'!$O$37*'Datos base'!$O$38</f>
        <v>0</v>
      </c>
      <c r="N62" s="33">
        <f>+N28*'Datos base'!$B28*'Datos base'!$O$37*'Datos base'!$O$38</f>
        <v>0</v>
      </c>
      <c r="O62" s="33">
        <f>+O28*'Datos base'!$B28*'Datos base'!$O$37*'Datos base'!$O$38*(1+'Datos base'!$B$37)</f>
        <v>0</v>
      </c>
      <c r="P62" s="33">
        <f>+P28*'Datos base'!$B28*'Datos base'!$O$37*'Datos base'!$O$38*(1+'Datos base'!$B$37)</f>
        <v>0</v>
      </c>
      <c r="Q62" s="33">
        <f>+Q28*'Datos base'!$B28*'Datos base'!$O$37*'Datos base'!$O$38*(1+'Datos base'!$B$37)</f>
        <v>0</v>
      </c>
      <c r="R62" s="33">
        <f>+R28*'Datos base'!$B28*'Datos base'!$O$37*'Datos base'!$O$38*(1+'Datos base'!$B$37)</f>
        <v>0</v>
      </c>
      <c r="S62" s="33">
        <f>+S28*'Datos base'!$B28*'Datos base'!$O$37*'Datos base'!$O$38*(1+'Datos base'!$B$37)</f>
        <v>0</v>
      </c>
      <c r="T62" s="33">
        <f>+T28*'Datos base'!$B28*'Datos base'!$O$37*'Datos base'!$O$38*(1+'Datos base'!$B$37)</f>
        <v>0</v>
      </c>
      <c r="U62" s="33">
        <f>+U28*'Datos base'!$B28*'Datos base'!$O$37*'Datos base'!$O$38*(1+'Datos base'!$B$37)</f>
        <v>0</v>
      </c>
      <c r="V62" s="33">
        <f>+V28*'Datos base'!$B28*'Datos base'!$O$37*'Datos base'!$O$38*(1+'Datos base'!$B$37)</f>
        <v>0</v>
      </c>
      <c r="W62" s="33">
        <f>+W28*'Datos base'!$B28*'Datos base'!$O$37*'Datos base'!$O$38*(1+'Datos base'!$B$37)</f>
        <v>0</v>
      </c>
      <c r="X62" s="33">
        <f>+X28*'Datos base'!$B28*'Datos base'!$O$37*'Datos base'!$O$38*(1+'Datos base'!$B$37)</f>
        <v>0</v>
      </c>
      <c r="Y62" s="33">
        <f>+Y28*'Datos base'!$B28*'Datos base'!$O$37*'Datos base'!$O$38*(1+'Datos base'!$B$37)</f>
        <v>0</v>
      </c>
      <c r="Z62" s="33">
        <f>+Z28*'Datos base'!$B28*'Datos base'!$O$37*'Datos base'!$O$38*(1+'Datos base'!$B$37)</f>
        <v>0</v>
      </c>
      <c r="AA62" s="33">
        <f>+AA28*'Datos base'!$B28*'Datos base'!$O$37*'Datos base'!$O$38*(1+'Datos base'!$B$37)</f>
        <v>0</v>
      </c>
      <c r="AB62" s="33">
        <f>+AB28*'Datos base'!$B28*'Datos base'!$O$37*'Datos base'!$O$38*(1+'Datos base'!$B$38)*(1+'Datos base'!$B$37)</f>
        <v>0</v>
      </c>
      <c r="AC62" s="33">
        <f>+AC28*'Datos base'!$B28*'Datos base'!$O$37*'Datos base'!$O$38*(1+'Datos base'!$B$38)*(1+'Datos base'!$B$37)*(1+'Datos base'!$B$39)</f>
        <v>0</v>
      </c>
    </row>
    <row r="63" spans="1:29" outlineLevel="1">
      <c r="A63" s="49">
        <f>'Datos base'!A29</f>
        <v>0</v>
      </c>
      <c r="B63" s="33">
        <f>+B29*'Datos base'!$B29*'Datos base'!$O$37*'Datos base'!$O$38</f>
        <v>0</v>
      </c>
      <c r="C63" s="33">
        <f>+C29*'Datos base'!$B29*'Datos base'!$O$37*'Datos base'!$O$38</f>
        <v>0</v>
      </c>
      <c r="D63" s="33">
        <f>+D29*'Datos base'!$B29*'Datos base'!$O$37*'Datos base'!$O$38</f>
        <v>0</v>
      </c>
      <c r="E63" s="33">
        <f>+E29*'Datos base'!$B29*'Datos base'!$O$37*'Datos base'!$O$38</f>
        <v>0</v>
      </c>
      <c r="F63" s="33">
        <f>+F29*'Datos base'!$B29*'Datos base'!$O$37*'Datos base'!$O$38</f>
        <v>0</v>
      </c>
      <c r="G63" s="33">
        <f>+G29*'Datos base'!$B29*'Datos base'!$O$37*'Datos base'!$O$38</f>
        <v>0</v>
      </c>
      <c r="H63" s="33">
        <f>+H29*'Datos base'!$B29*'Datos base'!$O$37*'Datos base'!$O$38</f>
        <v>0</v>
      </c>
      <c r="I63" s="33">
        <f>+I29*'Datos base'!$B29*'Datos base'!$O$37*'Datos base'!$O$38</f>
        <v>0</v>
      </c>
      <c r="J63" s="33">
        <f>+J29*'Datos base'!$B29*'Datos base'!$O$37*'Datos base'!$O$38</f>
        <v>0</v>
      </c>
      <c r="K63" s="33">
        <f>+K29*'Datos base'!$B29*'Datos base'!$O$37*'Datos base'!$O$38</f>
        <v>0</v>
      </c>
      <c r="L63" s="33">
        <f>+L29*'Datos base'!$B29*'Datos base'!$O$37*'Datos base'!$O$38</f>
        <v>0</v>
      </c>
      <c r="M63" s="33">
        <f>+M29*'Datos base'!$B29*'Datos base'!$O$37*'Datos base'!$O$38</f>
        <v>0</v>
      </c>
      <c r="N63" s="33">
        <f>+N29*'Datos base'!$B29*'Datos base'!$O$37*'Datos base'!$O$38</f>
        <v>0</v>
      </c>
      <c r="O63" s="33">
        <f>+O29*'Datos base'!$B29*'Datos base'!$O$37*'Datos base'!$O$38*(1+'Datos base'!$B$37)</f>
        <v>0</v>
      </c>
      <c r="P63" s="33">
        <f>+P29*'Datos base'!$B29*'Datos base'!$O$37*'Datos base'!$O$38*(1+'Datos base'!$B$37)</f>
        <v>0</v>
      </c>
      <c r="Q63" s="33">
        <f>+Q29*'Datos base'!$B29*'Datos base'!$O$37*'Datos base'!$O$38*(1+'Datos base'!$B$37)</f>
        <v>0</v>
      </c>
      <c r="R63" s="33">
        <f>+R29*'Datos base'!$B29*'Datos base'!$O$37*'Datos base'!$O$38*(1+'Datos base'!$B$37)</f>
        <v>0</v>
      </c>
      <c r="S63" s="33">
        <f>+S29*'Datos base'!$B29*'Datos base'!$O$37*'Datos base'!$O$38*(1+'Datos base'!$B$37)</f>
        <v>0</v>
      </c>
      <c r="T63" s="33">
        <f>+T29*'Datos base'!$B29*'Datos base'!$O$37*'Datos base'!$O$38*(1+'Datos base'!$B$37)</f>
        <v>0</v>
      </c>
      <c r="U63" s="33">
        <f>+U29*'Datos base'!$B29*'Datos base'!$O$37*'Datos base'!$O$38*(1+'Datos base'!$B$37)</f>
        <v>0</v>
      </c>
      <c r="V63" s="33">
        <f>+V29*'Datos base'!$B29*'Datos base'!$O$37*'Datos base'!$O$38*(1+'Datos base'!$B$37)</f>
        <v>0</v>
      </c>
      <c r="W63" s="33">
        <f>+W29*'Datos base'!$B29*'Datos base'!$O$37*'Datos base'!$O$38*(1+'Datos base'!$B$37)</f>
        <v>0</v>
      </c>
      <c r="X63" s="33">
        <f>+X29*'Datos base'!$B29*'Datos base'!$O$37*'Datos base'!$O$38*(1+'Datos base'!$B$37)</f>
        <v>0</v>
      </c>
      <c r="Y63" s="33">
        <f>+Y29*'Datos base'!$B29*'Datos base'!$O$37*'Datos base'!$O$38*(1+'Datos base'!$B$37)</f>
        <v>0</v>
      </c>
      <c r="Z63" s="33">
        <f>+Z29*'Datos base'!$B29*'Datos base'!$O$37*'Datos base'!$O$38*(1+'Datos base'!$B$37)</f>
        <v>0</v>
      </c>
      <c r="AA63" s="33">
        <f>+AA29*'Datos base'!$B29*'Datos base'!$O$37*'Datos base'!$O$38*(1+'Datos base'!$B$37)</f>
        <v>0</v>
      </c>
      <c r="AB63" s="33">
        <f>+AB29*'Datos base'!$B29*'Datos base'!$O$37*'Datos base'!$O$38*(1+'Datos base'!$B$38)*(1+'Datos base'!$B$37)</f>
        <v>0</v>
      </c>
      <c r="AC63" s="33">
        <f>+AC29*'Datos base'!$B29*'Datos base'!$O$37*'Datos base'!$O$38*(1+'Datos base'!$B$38)*(1+'Datos base'!$B$37)*(1+'Datos base'!$B$39)</f>
        <v>0</v>
      </c>
    </row>
    <row r="64" spans="1:29" outlineLevel="1">
      <c r="A64" s="49">
        <f>'Datos base'!A30</f>
        <v>0</v>
      </c>
      <c r="B64" s="33">
        <f>+B30*'Datos base'!$B30*'Datos base'!$O$37*'Datos base'!$O$38</f>
        <v>0</v>
      </c>
      <c r="C64" s="33">
        <f>+C30*'Datos base'!$B30*'Datos base'!$O$37*'Datos base'!$O$38</f>
        <v>0</v>
      </c>
      <c r="D64" s="33">
        <f>+D30*'Datos base'!$B30*'Datos base'!$O$37*'Datos base'!$O$38</f>
        <v>0</v>
      </c>
      <c r="E64" s="33">
        <f>+E30*'Datos base'!$B30*'Datos base'!$O$37*'Datos base'!$O$38</f>
        <v>0</v>
      </c>
      <c r="F64" s="33">
        <f>+F30*'Datos base'!$B30*'Datos base'!$O$37*'Datos base'!$O$38</f>
        <v>0</v>
      </c>
      <c r="G64" s="33">
        <f>+G30*'Datos base'!$B30*'Datos base'!$O$37*'Datos base'!$O$38</f>
        <v>0</v>
      </c>
      <c r="H64" s="33">
        <f>+H30*'Datos base'!$B30*'Datos base'!$O$37*'Datos base'!$O$38</f>
        <v>0</v>
      </c>
      <c r="I64" s="33">
        <f>+I30*'Datos base'!$B30*'Datos base'!$O$37*'Datos base'!$O$38</f>
        <v>0</v>
      </c>
      <c r="J64" s="33">
        <f>+J30*'Datos base'!$B30*'Datos base'!$O$37*'Datos base'!$O$38</f>
        <v>0</v>
      </c>
      <c r="K64" s="33">
        <f>+K30*'Datos base'!$B30*'Datos base'!$O$37*'Datos base'!$O$38</f>
        <v>0</v>
      </c>
      <c r="L64" s="33">
        <f>+L30*'Datos base'!$B30*'Datos base'!$O$37*'Datos base'!$O$38</f>
        <v>0</v>
      </c>
      <c r="M64" s="33">
        <f>+M30*'Datos base'!$B30*'Datos base'!$O$37*'Datos base'!$O$38</f>
        <v>0</v>
      </c>
      <c r="N64" s="33">
        <f>+N30*'Datos base'!$B30*'Datos base'!$O$37*'Datos base'!$O$38</f>
        <v>0</v>
      </c>
      <c r="O64" s="33">
        <f>+O30*'Datos base'!$B30*'Datos base'!$O$37*'Datos base'!$O$38*(1+'Datos base'!$B$37)</f>
        <v>0</v>
      </c>
      <c r="P64" s="33">
        <f>+P30*'Datos base'!$B30*'Datos base'!$O$37*'Datos base'!$O$38*(1+'Datos base'!$B$37)</f>
        <v>0</v>
      </c>
      <c r="Q64" s="33">
        <f>+Q30*'Datos base'!$B30*'Datos base'!$O$37*'Datos base'!$O$38*(1+'Datos base'!$B$37)</f>
        <v>0</v>
      </c>
      <c r="R64" s="33">
        <f>+R30*'Datos base'!$B30*'Datos base'!$O$37*'Datos base'!$O$38*(1+'Datos base'!$B$37)</f>
        <v>0</v>
      </c>
      <c r="S64" s="33">
        <f>+S30*'Datos base'!$B30*'Datos base'!$O$37*'Datos base'!$O$38*(1+'Datos base'!$B$37)</f>
        <v>0</v>
      </c>
      <c r="T64" s="33">
        <f>+T30*'Datos base'!$B30*'Datos base'!$O$37*'Datos base'!$O$38*(1+'Datos base'!$B$37)</f>
        <v>0</v>
      </c>
      <c r="U64" s="33">
        <f>+U30*'Datos base'!$B30*'Datos base'!$O$37*'Datos base'!$O$38*(1+'Datos base'!$B$37)</f>
        <v>0</v>
      </c>
      <c r="V64" s="33">
        <f>+V30*'Datos base'!$B30*'Datos base'!$O$37*'Datos base'!$O$38*(1+'Datos base'!$B$37)</f>
        <v>0</v>
      </c>
      <c r="W64" s="33">
        <f>+W30*'Datos base'!$B30*'Datos base'!$O$37*'Datos base'!$O$38*(1+'Datos base'!$B$37)</f>
        <v>0</v>
      </c>
      <c r="X64" s="33">
        <f>+X30*'Datos base'!$B30*'Datos base'!$O$37*'Datos base'!$O$38*(1+'Datos base'!$B$37)</f>
        <v>0</v>
      </c>
      <c r="Y64" s="33">
        <f>+Y30*'Datos base'!$B30*'Datos base'!$O$37*'Datos base'!$O$38*(1+'Datos base'!$B$37)</f>
        <v>0</v>
      </c>
      <c r="Z64" s="33">
        <f>+Z30*'Datos base'!$B30*'Datos base'!$O$37*'Datos base'!$O$38*(1+'Datos base'!$B$37)</f>
        <v>0</v>
      </c>
      <c r="AA64" s="33">
        <f>+AA30*'Datos base'!$B30*'Datos base'!$O$37*'Datos base'!$O$38*(1+'Datos base'!$B$37)</f>
        <v>0</v>
      </c>
      <c r="AB64" s="33">
        <f>+AB30*'Datos base'!$B30*'Datos base'!$O$37*'Datos base'!$O$38*(1+'Datos base'!$B$38)*(1+'Datos base'!$B$37)</f>
        <v>0</v>
      </c>
      <c r="AC64" s="33">
        <f>+AC30*'Datos base'!$B30*'Datos base'!$O$37*'Datos base'!$O$38*(1+'Datos base'!$B$38)*(1+'Datos base'!$B$37)*(1+'Datos base'!$B$39)</f>
        <v>0</v>
      </c>
    </row>
    <row r="65" spans="1:30" outlineLevel="1">
      <c r="A65" s="49">
        <f>'Datos base'!A31</f>
        <v>0</v>
      </c>
      <c r="B65" s="33">
        <f>+B31*'Datos base'!$B31*'Datos base'!$O$37*'Datos base'!$O$38</f>
        <v>0</v>
      </c>
      <c r="C65" s="33">
        <f>+C31*'Datos base'!$B31*'Datos base'!$O$37*'Datos base'!$O$38</f>
        <v>0</v>
      </c>
      <c r="D65" s="33">
        <f>+D31*'Datos base'!$B31*'Datos base'!$O$37*'Datos base'!$O$38</f>
        <v>0</v>
      </c>
      <c r="E65" s="33">
        <f>+E31*'Datos base'!$B31*'Datos base'!$O$37*'Datos base'!$O$38</f>
        <v>0</v>
      </c>
      <c r="F65" s="33">
        <f>+F31*'Datos base'!$B31*'Datos base'!$O$37*'Datos base'!$O$38</f>
        <v>0</v>
      </c>
      <c r="G65" s="33">
        <f>+G31*'Datos base'!$B31*'Datos base'!$O$37*'Datos base'!$O$38</f>
        <v>0</v>
      </c>
      <c r="H65" s="33">
        <f>+H31*'Datos base'!$B31*'Datos base'!$O$37*'Datos base'!$O$38</f>
        <v>0</v>
      </c>
      <c r="I65" s="33">
        <f>+I31*'Datos base'!$B31*'Datos base'!$O$37*'Datos base'!$O$38</f>
        <v>0</v>
      </c>
      <c r="J65" s="33">
        <f>+J31*'Datos base'!$B31*'Datos base'!$O$37*'Datos base'!$O$38</f>
        <v>0</v>
      </c>
      <c r="K65" s="33">
        <f>+K31*'Datos base'!$B31*'Datos base'!$O$37*'Datos base'!$O$38</f>
        <v>0</v>
      </c>
      <c r="L65" s="33">
        <f>+L31*'Datos base'!$B31*'Datos base'!$O$37*'Datos base'!$O$38</f>
        <v>0</v>
      </c>
      <c r="M65" s="33">
        <f>+M31*'Datos base'!$B31*'Datos base'!$O$37*'Datos base'!$O$38</f>
        <v>0</v>
      </c>
      <c r="N65" s="33">
        <f>+N31*'Datos base'!$B31*'Datos base'!$O$37*'Datos base'!$O$38</f>
        <v>0</v>
      </c>
      <c r="O65" s="33">
        <f>+O31*'Datos base'!$B31*'Datos base'!$O$37*'Datos base'!$O$38*(1+'Datos base'!$B$37)</f>
        <v>0</v>
      </c>
      <c r="P65" s="33">
        <f>+P31*'Datos base'!$B31*'Datos base'!$O$37*'Datos base'!$O$38*(1+'Datos base'!$B$37)</f>
        <v>0</v>
      </c>
      <c r="Q65" s="33">
        <f>+Q31*'Datos base'!$B31*'Datos base'!$O$37*'Datos base'!$O$38*(1+'Datos base'!$B$37)</f>
        <v>0</v>
      </c>
      <c r="R65" s="33">
        <f>+R31*'Datos base'!$B31*'Datos base'!$O$37*'Datos base'!$O$38*(1+'Datos base'!$B$37)</f>
        <v>0</v>
      </c>
      <c r="S65" s="33">
        <f>+S31*'Datos base'!$B31*'Datos base'!$O$37*'Datos base'!$O$38*(1+'Datos base'!$B$37)</f>
        <v>0</v>
      </c>
      <c r="T65" s="33">
        <f>+T31*'Datos base'!$B31*'Datos base'!$O$37*'Datos base'!$O$38*(1+'Datos base'!$B$37)</f>
        <v>0</v>
      </c>
      <c r="U65" s="33">
        <f>+U31*'Datos base'!$B31*'Datos base'!$O$37*'Datos base'!$O$38*(1+'Datos base'!$B$37)</f>
        <v>0</v>
      </c>
      <c r="V65" s="33">
        <f>+V31*'Datos base'!$B31*'Datos base'!$O$37*'Datos base'!$O$38*(1+'Datos base'!$B$37)</f>
        <v>0</v>
      </c>
      <c r="W65" s="33">
        <f>+W31*'Datos base'!$B31*'Datos base'!$O$37*'Datos base'!$O$38*(1+'Datos base'!$B$37)</f>
        <v>0</v>
      </c>
      <c r="X65" s="33">
        <f>+X31*'Datos base'!$B31*'Datos base'!$O$37*'Datos base'!$O$38*(1+'Datos base'!$B$37)</f>
        <v>0</v>
      </c>
      <c r="Y65" s="33">
        <f>+Y31*'Datos base'!$B31*'Datos base'!$O$37*'Datos base'!$O$38*(1+'Datos base'!$B$37)</f>
        <v>0</v>
      </c>
      <c r="Z65" s="33">
        <f>+Z31*'Datos base'!$B31*'Datos base'!$O$37*'Datos base'!$O$38*(1+'Datos base'!$B$37)</f>
        <v>0</v>
      </c>
      <c r="AA65" s="33">
        <f>+AA31*'Datos base'!$B31*'Datos base'!$O$37*'Datos base'!$O$38*(1+'Datos base'!$B$37)</f>
        <v>0</v>
      </c>
      <c r="AB65" s="33">
        <f>+AB31*'Datos base'!$B31*'Datos base'!$O$37*'Datos base'!$O$38*(1+'Datos base'!$B$38)*(1+'Datos base'!$B$37)</f>
        <v>0</v>
      </c>
      <c r="AC65" s="33">
        <f>+AC31*'Datos base'!$B31*'Datos base'!$O$37*'Datos base'!$O$38*(1+'Datos base'!$B$38)*(1+'Datos base'!$B$37)*(1+'Datos base'!$B$39)</f>
        <v>0</v>
      </c>
    </row>
    <row r="66" spans="1:30" outlineLevel="1">
      <c r="A66" s="49">
        <f>'Datos base'!A32</f>
        <v>0</v>
      </c>
      <c r="B66" s="33">
        <f>+B32*'Datos base'!$B32*'Datos base'!$O$37*'Datos base'!$O$38</f>
        <v>0</v>
      </c>
      <c r="C66" s="33">
        <f>+C32*'Datos base'!$B32*'Datos base'!$O$37*'Datos base'!$O$38</f>
        <v>0</v>
      </c>
      <c r="D66" s="33">
        <f>+D32*'Datos base'!$B32*'Datos base'!$O$37*'Datos base'!$O$38</f>
        <v>0</v>
      </c>
      <c r="E66" s="33">
        <f>+E32*'Datos base'!$B32*'Datos base'!$O$37*'Datos base'!$O$38</f>
        <v>0</v>
      </c>
      <c r="F66" s="33">
        <f>+F32*'Datos base'!$B32*'Datos base'!$O$37*'Datos base'!$O$38</f>
        <v>0</v>
      </c>
      <c r="G66" s="33">
        <f>+G32*'Datos base'!$B32*'Datos base'!$O$37*'Datos base'!$O$38</f>
        <v>0</v>
      </c>
      <c r="H66" s="33">
        <f>+H32*'Datos base'!$B32*'Datos base'!$O$37*'Datos base'!$O$38</f>
        <v>0</v>
      </c>
      <c r="I66" s="33">
        <f>+I32*'Datos base'!$B32*'Datos base'!$O$37*'Datos base'!$O$38</f>
        <v>0</v>
      </c>
      <c r="J66" s="33">
        <f>+J32*'Datos base'!$B32*'Datos base'!$O$37*'Datos base'!$O$38</f>
        <v>0</v>
      </c>
      <c r="K66" s="33">
        <f>+K32*'Datos base'!$B32*'Datos base'!$O$37*'Datos base'!$O$38</f>
        <v>0</v>
      </c>
      <c r="L66" s="33">
        <f>+L32*'Datos base'!$B32*'Datos base'!$O$37*'Datos base'!$O$38</f>
        <v>0</v>
      </c>
      <c r="M66" s="33">
        <f>+M32*'Datos base'!$B32*'Datos base'!$O$37*'Datos base'!$O$38</f>
        <v>0</v>
      </c>
      <c r="N66" s="33">
        <f>+N32*'Datos base'!$B32*'Datos base'!$O$37*'Datos base'!$O$38</f>
        <v>0</v>
      </c>
      <c r="O66" s="33">
        <f>+O32*'Datos base'!$B32*'Datos base'!$O$37*'Datos base'!$O$38*(1+'Datos base'!$B$37)</f>
        <v>0</v>
      </c>
      <c r="P66" s="33">
        <f>+P32*'Datos base'!$B32*'Datos base'!$O$37*'Datos base'!$O$38*(1+'Datos base'!$B$37)</f>
        <v>0</v>
      </c>
      <c r="Q66" s="33">
        <f>+Q32*'Datos base'!$B32*'Datos base'!$O$37*'Datos base'!$O$38*(1+'Datos base'!$B$37)</f>
        <v>0</v>
      </c>
      <c r="R66" s="33">
        <f>+R32*'Datos base'!$B32*'Datos base'!$O$37*'Datos base'!$O$38*(1+'Datos base'!$B$37)</f>
        <v>0</v>
      </c>
      <c r="S66" s="33">
        <f>+S32*'Datos base'!$B32*'Datos base'!$O$37*'Datos base'!$O$38*(1+'Datos base'!$B$37)</f>
        <v>0</v>
      </c>
      <c r="T66" s="33">
        <f>+T32*'Datos base'!$B32*'Datos base'!$O$37*'Datos base'!$O$38*(1+'Datos base'!$B$37)</f>
        <v>0</v>
      </c>
      <c r="U66" s="33">
        <f>+U32*'Datos base'!$B32*'Datos base'!$O$37*'Datos base'!$O$38*(1+'Datos base'!$B$37)</f>
        <v>0</v>
      </c>
      <c r="V66" s="33">
        <f>+V32*'Datos base'!$B32*'Datos base'!$O$37*'Datos base'!$O$38*(1+'Datos base'!$B$37)</f>
        <v>0</v>
      </c>
      <c r="W66" s="33">
        <f>+W32*'Datos base'!$B32*'Datos base'!$O$37*'Datos base'!$O$38*(1+'Datos base'!$B$37)</f>
        <v>0</v>
      </c>
      <c r="X66" s="33">
        <f>+X32*'Datos base'!$B32*'Datos base'!$O$37*'Datos base'!$O$38*(1+'Datos base'!$B$37)</f>
        <v>0</v>
      </c>
      <c r="Y66" s="33">
        <f>+Y32*'Datos base'!$B32*'Datos base'!$O$37*'Datos base'!$O$38*(1+'Datos base'!$B$37)</f>
        <v>0</v>
      </c>
      <c r="Z66" s="33">
        <f>+Z32*'Datos base'!$B32*'Datos base'!$O$37*'Datos base'!$O$38*(1+'Datos base'!$B$37)</f>
        <v>0</v>
      </c>
      <c r="AA66" s="33">
        <f>+AA32*'Datos base'!$B32*'Datos base'!$O$37*'Datos base'!$O$38*(1+'Datos base'!$B$37)</f>
        <v>0</v>
      </c>
      <c r="AB66" s="33">
        <f>+AB32*'Datos base'!$B32*'Datos base'!$O$37*'Datos base'!$O$38*(1+'Datos base'!$B$38)*(1+'Datos base'!$B$37)</f>
        <v>0</v>
      </c>
      <c r="AC66" s="33">
        <f>+AC32*'Datos base'!$B32*'Datos base'!$O$37*'Datos base'!$O$38*(1+'Datos base'!$B$38)*(1+'Datos base'!$B$37)*(1+'Datos base'!$B$39)</f>
        <v>0</v>
      </c>
    </row>
    <row r="67" spans="1:30" outlineLevel="1">
      <c r="A67" s="49">
        <f>'Datos base'!A33</f>
        <v>0</v>
      </c>
      <c r="B67" s="33">
        <f>+B33*'Datos base'!$B33*'Datos base'!$O$37*'Datos base'!$O$38</f>
        <v>0</v>
      </c>
      <c r="C67" s="33">
        <f>+C33*'Datos base'!$B33*'Datos base'!$O$37*'Datos base'!$O$38</f>
        <v>0</v>
      </c>
      <c r="D67" s="33">
        <f>+D33*'Datos base'!$B33*'Datos base'!$O$37*'Datos base'!$O$38</f>
        <v>0</v>
      </c>
      <c r="E67" s="33">
        <f>+E33*'Datos base'!$B33*'Datos base'!$O$37*'Datos base'!$O$38</f>
        <v>0</v>
      </c>
      <c r="F67" s="33">
        <f>+F33*'Datos base'!$B33*'Datos base'!$O$37*'Datos base'!$O$38</f>
        <v>0</v>
      </c>
      <c r="G67" s="33">
        <f>+G33*'Datos base'!$B33*'Datos base'!$O$37*'Datos base'!$O$38</f>
        <v>0</v>
      </c>
      <c r="H67" s="33">
        <f>+H33*'Datos base'!$B33*'Datos base'!$O$37*'Datos base'!$O$38</f>
        <v>0</v>
      </c>
      <c r="I67" s="33">
        <f>+I33*'Datos base'!$B33*'Datos base'!$O$37*'Datos base'!$O$38</f>
        <v>0</v>
      </c>
      <c r="J67" s="33">
        <f>+J33*'Datos base'!$B33*'Datos base'!$O$37*'Datos base'!$O$38</f>
        <v>0</v>
      </c>
      <c r="K67" s="33">
        <f>+K33*'Datos base'!$B33*'Datos base'!$O$37*'Datos base'!$O$38</f>
        <v>0</v>
      </c>
      <c r="L67" s="33">
        <f>+L33*'Datos base'!$B33*'Datos base'!$O$37*'Datos base'!$O$38</f>
        <v>0</v>
      </c>
      <c r="M67" s="33">
        <f>+M33*'Datos base'!$B33*'Datos base'!$O$37*'Datos base'!$O$38</f>
        <v>0</v>
      </c>
      <c r="N67" s="33">
        <f>+N33*'Datos base'!$B33*'Datos base'!$O$37*'Datos base'!$O$38</f>
        <v>0</v>
      </c>
      <c r="O67" s="33">
        <f>+O33*'Datos base'!$B33*'Datos base'!$O$37*'Datos base'!$O$38*(1+'Datos base'!$B$37)</f>
        <v>0</v>
      </c>
      <c r="P67" s="33">
        <f>+P33*'Datos base'!$B33*'Datos base'!$O$37*'Datos base'!$O$38*(1+'Datos base'!$B$37)</f>
        <v>0</v>
      </c>
      <c r="Q67" s="33">
        <f>+Q33*'Datos base'!$B33*'Datos base'!$O$37*'Datos base'!$O$38*(1+'Datos base'!$B$37)</f>
        <v>0</v>
      </c>
      <c r="R67" s="33">
        <f>+R33*'Datos base'!$B33*'Datos base'!$O$37*'Datos base'!$O$38*(1+'Datos base'!$B$37)</f>
        <v>0</v>
      </c>
      <c r="S67" s="33">
        <f>+S33*'Datos base'!$B33*'Datos base'!$O$37*'Datos base'!$O$38*(1+'Datos base'!$B$37)</f>
        <v>0</v>
      </c>
      <c r="T67" s="33">
        <f>+T33*'Datos base'!$B33*'Datos base'!$O$37*'Datos base'!$O$38*(1+'Datos base'!$B$37)</f>
        <v>0</v>
      </c>
      <c r="U67" s="33">
        <f>+U33*'Datos base'!$B33*'Datos base'!$O$37*'Datos base'!$O$38*(1+'Datos base'!$B$37)</f>
        <v>0</v>
      </c>
      <c r="V67" s="33">
        <f>+V33*'Datos base'!$B33*'Datos base'!$O$37*'Datos base'!$O$38*(1+'Datos base'!$B$37)</f>
        <v>0</v>
      </c>
      <c r="W67" s="33">
        <f>+W33*'Datos base'!$B33*'Datos base'!$O$37*'Datos base'!$O$38*(1+'Datos base'!$B$37)</f>
        <v>0</v>
      </c>
      <c r="X67" s="33">
        <f>+X33*'Datos base'!$B33*'Datos base'!$O$37*'Datos base'!$O$38*(1+'Datos base'!$B$37)</f>
        <v>0</v>
      </c>
      <c r="Y67" s="33">
        <f>+Y33*'Datos base'!$B33*'Datos base'!$O$37*'Datos base'!$O$38*(1+'Datos base'!$B$37)</f>
        <v>0</v>
      </c>
      <c r="Z67" s="33">
        <f>+Z33*'Datos base'!$B33*'Datos base'!$O$37*'Datos base'!$O$38*(1+'Datos base'!$B$37)</f>
        <v>0</v>
      </c>
      <c r="AA67" s="33">
        <f>+AA33*'Datos base'!$B33*'Datos base'!$O$37*'Datos base'!$O$38*(1+'Datos base'!$B$37)</f>
        <v>0</v>
      </c>
      <c r="AB67" s="33">
        <f>+AB33*'Datos base'!$B33*'Datos base'!$O$37*'Datos base'!$O$38*(1+'Datos base'!$B$38)*(1+'Datos base'!$B$37)</f>
        <v>0</v>
      </c>
      <c r="AC67" s="33">
        <f>+AC33*'Datos base'!$B33*'Datos base'!$O$37*'Datos base'!$O$38*(1+'Datos base'!$B$38)*(1+'Datos base'!$B$37)*(1+'Datos base'!$B$39)</f>
        <v>0</v>
      </c>
    </row>
    <row r="68" spans="1:30" outlineLevel="1">
      <c r="A68" s="49">
        <f>'Datos base'!A34</f>
        <v>0</v>
      </c>
      <c r="B68" s="33">
        <f>+B34*'Datos base'!$B34*'Datos base'!$O$37*'Datos base'!$O$38</f>
        <v>0</v>
      </c>
      <c r="C68" s="33">
        <f>+C34*'Datos base'!$B34*'Datos base'!$O$37*'Datos base'!$O$38</f>
        <v>0</v>
      </c>
      <c r="D68" s="33">
        <f>+D34*'Datos base'!$B34*'Datos base'!$O$37*'Datos base'!$O$38</f>
        <v>0</v>
      </c>
      <c r="E68" s="33">
        <f>+E34*'Datos base'!$B34*'Datos base'!$O$37*'Datos base'!$O$38</f>
        <v>0</v>
      </c>
      <c r="F68" s="33">
        <f>+F34*'Datos base'!$B34*'Datos base'!$O$37*'Datos base'!$O$38</f>
        <v>0</v>
      </c>
      <c r="G68" s="33">
        <f>+G34*'Datos base'!$B34*'Datos base'!$O$37*'Datos base'!$O$38</f>
        <v>0</v>
      </c>
      <c r="H68" s="33">
        <f>+H34*'Datos base'!$B34*'Datos base'!$O$37*'Datos base'!$O$38</f>
        <v>0</v>
      </c>
      <c r="I68" s="33">
        <f>+I34*'Datos base'!$B34*'Datos base'!$O$37*'Datos base'!$O$38</f>
        <v>0</v>
      </c>
      <c r="J68" s="33">
        <f>+J34*'Datos base'!$B34*'Datos base'!$O$37*'Datos base'!$O$38</f>
        <v>0</v>
      </c>
      <c r="K68" s="33">
        <f>+K34*'Datos base'!$B34*'Datos base'!$O$37*'Datos base'!$O$38</f>
        <v>0</v>
      </c>
      <c r="L68" s="33">
        <f>+L34*'Datos base'!$B34*'Datos base'!$O$37*'Datos base'!$O$38</f>
        <v>0</v>
      </c>
      <c r="M68" s="33">
        <f>+M34*'Datos base'!$B34*'Datos base'!$O$37*'Datos base'!$O$38</f>
        <v>0</v>
      </c>
      <c r="N68" s="33">
        <f>+N34*'Datos base'!$B34*'Datos base'!$O$37*'Datos base'!$O$38</f>
        <v>0</v>
      </c>
      <c r="O68" s="33">
        <f>+O34*'Datos base'!$B34*'Datos base'!$O$37*'Datos base'!$O$38*(1+'Datos base'!$B$37)</f>
        <v>0</v>
      </c>
      <c r="P68" s="33">
        <f>+P34*'Datos base'!$B34*'Datos base'!$O$37*'Datos base'!$O$38*(1+'Datos base'!$B$37)</f>
        <v>0</v>
      </c>
      <c r="Q68" s="33">
        <f>+Q34*'Datos base'!$B34*'Datos base'!$O$37*'Datos base'!$O$38*(1+'Datos base'!$B$37)</f>
        <v>0</v>
      </c>
      <c r="R68" s="33">
        <f>+R34*'Datos base'!$B34*'Datos base'!$O$37*'Datos base'!$O$38*(1+'Datos base'!$B$37)</f>
        <v>0</v>
      </c>
      <c r="S68" s="33">
        <f>+S34*'Datos base'!$B34*'Datos base'!$O$37*'Datos base'!$O$38*(1+'Datos base'!$B$37)</f>
        <v>0</v>
      </c>
      <c r="T68" s="33">
        <f>+T34*'Datos base'!$B34*'Datos base'!$O$37*'Datos base'!$O$38*(1+'Datos base'!$B$37)</f>
        <v>0</v>
      </c>
      <c r="U68" s="33">
        <f>+U34*'Datos base'!$B34*'Datos base'!$O$37*'Datos base'!$O$38*(1+'Datos base'!$B$37)</f>
        <v>0</v>
      </c>
      <c r="V68" s="33">
        <f>+V34*'Datos base'!$B34*'Datos base'!$O$37*'Datos base'!$O$38*(1+'Datos base'!$B$37)</f>
        <v>0</v>
      </c>
      <c r="W68" s="33">
        <f>+W34*'Datos base'!$B34*'Datos base'!$O$37*'Datos base'!$O$38*(1+'Datos base'!$B$37)</f>
        <v>0</v>
      </c>
      <c r="X68" s="33">
        <f>+X34*'Datos base'!$B34*'Datos base'!$O$37*'Datos base'!$O$38*(1+'Datos base'!$B$37)</f>
        <v>0</v>
      </c>
      <c r="Y68" s="33">
        <f>+Y34*'Datos base'!$B34*'Datos base'!$O$37*'Datos base'!$O$38*(1+'Datos base'!$B$37)</f>
        <v>0</v>
      </c>
      <c r="Z68" s="33">
        <f>+Z34*'Datos base'!$B34*'Datos base'!$O$37*'Datos base'!$O$38*(1+'Datos base'!$B$37)</f>
        <v>0</v>
      </c>
      <c r="AA68" s="33">
        <f>+AA34*'Datos base'!$B34*'Datos base'!$O$37*'Datos base'!$O$38*(1+'Datos base'!$B$37)</f>
        <v>0</v>
      </c>
      <c r="AB68" s="33">
        <f>+AB34*'Datos base'!$B34*'Datos base'!$O$37*'Datos base'!$O$38*(1+'Datos base'!$B$38)*(1+'Datos base'!$B$37)</f>
        <v>0</v>
      </c>
      <c r="AC68" s="33">
        <f>+AC34*'Datos base'!$B34*'Datos base'!$O$37*'Datos base'!$O$38*(1+'Datos base'!$B$38)*(1+'Datos base'!$B$37)*(1+'Datos base'!$B$39)</f>
        <v>0</v>
      </c>
    </row>
    <row r="69" spans="1:30">
      <c r="A69" s="65" t="s">
        <v>154</v>
      </c>
      <c r="B69" s="33">
        <f>SUM(B39:B68)</f>
        <v>0</v>
      </c>
      <c r="C69" s="33">
        <f>SUM(C39:C68)</f>
        <v>0</v>
      </c>
      <c r="D69" s="33">
        <f t="shared" ref="D69:M69" si="10">SUM(D39:D68)</f>
        <v>0</v>
      </c>
      <c r="E69" s="33">
        <f t="shared" si="10"/>
        <v>0</v>
      </c>
      <c r="F69" s="33">
        <f t="shared" si="10"/>
        <v>0</v>
      </c>
      <c r="G69" s="33">
        <f t="shared" si="10"/>
        <v>0</v>
      </c>
      <c r="H69" s="33">
        <f t="shared" si="10"/>
        <v>0</v>
      </c>
      <c r="I69" s="33">
        <f t="shared" si="10"/>
        <v>0</v>
      </c>
      <c r="J69" s="33">
        <f t="shared" si="10"/>
        <v>0</v>
      </c>
      <c r="K69" s="33">
        <f t="shared" si="10"/>
        <v>0</v>
      </c>
      <c r="L69" s="33">
        <f t="shared" si="10"/>
        <v>0</v>
      </c>
      <c r="M69" s="33">
        <f t="shared" si="10"/>
        <v>0</v>
      </c>
      <c r="N69" s="33">
        <f>SUM(B69:M69)</f>
        <v>0</v>
      </c>
      <c r="O69" s="33">
        <f t="shared" ref="O69" si="11">SUM(O39:O68)</f>
        <v>0</v>
      </c>
      <c r="P69" s="33">
        <f t="shared" ref="P69" si="12">SUM(P39:P68)</f>
        <v>0</v>
      </c>
      <c r="Q69" s="33">
        <f>SUM(Q39:Q68)</f>
        <v>0</v>
      </c>
      <c r="R69" s="33">
        <f t="shared" ref="R69" si="13">SUM(R39:R68)</f>
        <v>0</v>
      </c>
      <c r="S69" s="33">
        <f t="shared" ref="S69" si="14">SUM(S39:S68)</f>
        <v>0</v>
      </c>
      <c r="T69" s="33">
        <f t="shared" ref="T69" si="15">SUM(T39:T68)</f>
        <v>0</v>
      </c>
      <c r="U69" s="33">
        <f t="shared" ref="U69" si="16">SUM(U39:U68)</f>
        <v>0</v>
      </c>
      <c r="V69" s="33">
        <f t="shared" ref="V69" si="17">SUM(V39:V68)</f>
        <v>0</v>
      </c>
      <c r="W69" s="33">
        <f t="shared" ref="W69" si="18">SUM(W39:W68)</f>
        <v>0</v>
      </c>
      <c r="X69" s="33">
        <f t="shared" ref="X69" si="19">SUM(X39:X68)</f>
        <v>0</v>
      </c>
      <c r="Y69" s="33">
        <f t="shared" ref="Y69" si="20">SUM(Y39:Y68)</f>
        <v>0</v>
      </c>
      <c r="Z69" s="33">
        <f t="shared" ref="Z69" si="21">SUM(Z39:Z68)</f>
        <v>0</v>
      </c>
      <c r="AA69" s="33">
        <f>SUM(O69:Z69)</f>
        <v>0</v>
      </c>
      <c r="AB69" s="33">
        <f t="shared" ref="AB69" si="22">SUM(AB39:AB68)</f>
        <v>0</v>
      </c>
      <c r="AC69" s="33">
        <f>SUM(AC39:AC68)</f>
        <v>0</v>
      </c>
    </row>
    <row r="70" spans="1:30">
      <c r="A70" s="72" t="s">
        <v>284</v>
      </c>
      <c r="B70" s="33">
        <f>SUMPRODUCT(B39:B68,'Datos base'!$D$5:$D$34)</f>
        <v>0</v>
      </c>
      <c r="C70" s="33">
        <f>SUMPRODUCT(C39:C68,'Datos base'!$D$5:$D$34)</f>
        <v>0</v>
      </c>
      <c r="D70" s="33">
        <f>SUMPRODUCT(D39:D68,'Datos base'!$D$5:$D$34)</f>
        <v>0</v>
      </c>
      <c r="E70" s="33">
        <f>SUMPRODUCT(E39:E68,'Datos base'!$D$5:$D$34)</f>
        <v>0</v>
      </c>
      <c r="F70" s="33">
        <f>SUMPRODUCT(F39:F68,'Datos base'!$D$5:$D$34)</f>
        <v>0</v>
      </c>
      <c r="G70" s="33">
        <f>SUMPRODUCT(G39:G68,'Datos base'!$D$5:$D$34)</f>
        <v>0</v>
      </c>
      <c r="H70" s="33">
        <f>SUMPRODUCT(H39:H68,'Datos base'!$D$5:$D$34)</f>
        <v>0</v>
      </c>
      <c r="I70" s="33">
        <f>SUMPRODUCT(I39:I68,'Datos base'!$D$5:$D$34)</f>
        <v>0</v>
      </c>
      <c r="J70" s="33">
        <f>SUMPRODUCT(J39:J68,'Datos base'!$D$5:$D$34)</f>
        <v>0</v>
      </c>
      <c r="K70" s="33">
        <f>SUMPRODUCT(K39:K68,'Datos base'!$D$5:$D$34)</f>
        <v>0</v>
      </c>
      <c r="L70" s="33">
        <f>SUMPRODUCT(L39:L68,'Datos base'!$D$5:$D$34)</f>
        <v>0</v>
      </c>
      <c r="M70" s="33">
        <f>SUMPRODUCT(M39:M68,'Datos base'!$D$5:$D$34)</f>
        <v>0</v>
      </c>
      <c r="N70" s="33">
        <f t="shared" ref="N70:N71" si="23">SUM(B70:M70)</f>
        <v>0</v>
      </c>
      <c r="O70" s="33">
        <f>SUMPRODUCT(O39:O68,'Datos base'!$D$5:$D$34)</f>
        <v>0</v>
      </c>
      <c r="P70" s="33">
        <f>SUMPRODUCT(P39:P68,'Datos base'!$D$5:$D$34)</f>
        <v>0</v>
      </c>
      <c r="Q70" s="33">
        <f>SUMPRODUCT(Q39:Q68,'Datos base'!$D$5:$D$34)</f>
        <v>0</v>
      </c>
      <c r="R70" s="33">
        <f>SUMPRODUCT(R39:R68,'Datos base'!$D$5:$D$34)</f>
        <v>0</v>
      </c>
      <c r="S70" s="33">
        <f>SUMPRODUCT(S39:S68,'Datos base'!$D$5:$D$34)</f>
        <v>0</v>
      </c>
      <c r="T70" s="33">
        <f>SUMPRODUCT(T39:T68,'Datos base'!$D$5:$D$34)</f>
        <v>0</v>
      </c>
      <c r="U70" s="33">
        <f>SUMPRODUCT(U39:U68,'Datos base'!$D$5:$D$34)</f>
        <v>0</v>
      </c>
      <c r="V70" s="33">
        <f>SUMPRODUCT(V39:V68,'Datos base'!$D$5:$D$34)</f>
        <v>0</v>
      </c>
      <c r="W70" s="33">
        <f>SUMPRODUCT(W39:W68,'Datos base'!$D$5:$D$34)</f>
        <v>0</v>
      </c>
      <c r="X70" s="33">
        <f>SUMPRODUCT(X39:X68,'Datos base'!$D$5:$D$34)</f>
        <v>0</v>
      </c>
      <c r="Y70" s="33">
        <f>SUMPRODUCT(Y39:Y68,'Datos base'!$D$5:$D$34)</f>
        <v>0</v>
      </c>
      <c r="Z70" s="33">
        <f>SUMPRODUCT(Z39:Z68,'Datos base'!$D$5:$D$34)</f>
        <v>0</v>
      </c>
      <c r="AA70" s="33">
        <f t="shared" ref="AA70:AA71" si="24">SUM(O70:Z70)</f>
        <v>0</v>
      </c>
      <c r="AB70" s="33">
        <f>SUMPRODUCT(AB39:AB68,'Datos base'!$D$5:$D$34)</f>
        <v>0</v>
      </c>
      <c r="AC70" s="33">
        <f>SUMPRODUCT(AC39:AC68,'Datos base'!$D$5:$D$34)</f>
        <v>0</v>
      </c>
    </row>
    <row r="71" spans="1:30">
      <c r="A71" s="59" t="s">
        <v>242</v>
      </c>
      <c r="B71" s="33">
        <f>B69*'Datos base'!$B$46</f>
        <v>0</v>
      </c>
      <c r="C71" s="33">
        <f>C69*'Datos base'!$B$46</f>
        <v>0</v>
      </c>
      <c r="D71" s="33">
        <f>D69*'Datos base'!$B$46</f>
        <v>0</v>
      </c>
      <c r="E71" s="33">
        <f>E69*'Datos base'!$B$46</f>
        <v>0</v>
      </c>
      <c r="F71" s="33">
        <f>F69*'Datos base'!$B$46</f>
        <v>0</v>
      </c>
      <c r="G71" s="33">
        <f>G69*'Datos base'!$B$46</f>
        <v>0</v>
      </c>
      <c r="H71" s="33">
        <f>H69*'Datos base'!$B$46</f>
        <v>0</v>
      </c>
      <c r="I71" s="33">
        <f>I69*'Datos base'!$B$46</f>
        <v>0</v>
      </c>
      <c r="J71" s="33">
        <f>J69*'Datos base'!$B$46</f>
        <v>0</v>
      </c>
      <c r="K71" s="33">
        <f>K69*'Datos base'!$B$46</f>
        <v>0</v>
      </c>
      <c r="L71" s="33">
        <f>L69*'Datos base'!$B$46</f>
        <v>0</v>
      </c>
      <c r="M71" s="33">
        <f>M69*'Datos base'!$B$46</f>
        <v>0</v>
      </c>
      <c r="N71" s="33">
        <f t="shared" si="23"/>
        <v>0</v>
      </c>
      <c r="O71" s="33">
        <f>O69*'Datos base'!$B$46</f>
        <v>0</v>
      </c>
      <c r="P71" s="33">
        <f>P69*'Datos base'!$B$46</f>
        <v>0</v>
      </c>
      <c r="Q71" s="33">
        <f>Q69*'Datos base'!$B$46</f>
        <v>0</v>
      </c>
      <c r="R71" s="33">
        <f>R69*'Datos base'!$B$46</f>
        <v>0</v>
      </c>
      <c r="S71" s="33">
        <f>S69*'Datos base'!$B$46</f>
        <v>0</v>
      </c>
      <c r="T71" s="33">
        <f>T69*'Datos base'!$B$46</f>
        <v>0</v>
      </c>
      <c r="U71" s="33">
        <f>U69*'Datos base'!$B$46</f>
        <v>0</v>
      </c>
      <c r="V71" s="33">
        <f>V69*'Datos base'!$B$46</f>
        <v>0</v>
      </c>
      <c r="W71" s="33">
        <f>W69*'Datos base'!$B$46</f>
        <v>0</v>
      </c>
      <c r="X71" s="33">
        <f>X69*'Datos base'!$B$46</f>
        <v>0</v>
      </c>
      <c r="Y71" s="33">
        <f>Y69*'Datos base'!$B$46</f>
        <v>0</v>
      </c>
      <c r="Z71" s="33">
        <f>Z69*'Datos base'!$B$46</f>
        <v>0</v>
      </c>
      <c r="AA71" s="33">
        <f t="shared" si="24"/>
        <v>0</v>
      </c>
      <c r="AB71" s="33">
        <f>AB69*'Datos base'!$B$46</f>
        <v>0</v>
      </c>
      <c r="AC71" s="33">
        <f>AC69*'Datos base'!$B$46</f>
        <v>0</v>
      </c>
    </row>
    <row r="72" spans="1:30" s="23" customFormat="1">
      <c r="A72" s="68" t="s">
        <v>155</v>
      </c>
      <c r="B72" s="42">
        <f t="shared" ref="B72:AC72" si="25">B69+B70</f>
        <v>0</v>
      </c>
      <c r="C72" s="42">
        <f t="shared" si="25"/>
        <v>0</v>
      </c>
      <c r="D72" s="42">
        <f t="shared" si="25"/>
        <v>0</v>
      </c>
      <c r="E72" s="42">
        <f t="shared" si="25"/>
        <v>0</v>
      </c>
      <c r="F72" s="42">
        <f t="shared" si="25"/>
        <v>0</v>
      </c>
      <c r="G72" s="42">
        <f t="shared" si="25"/>
        <v>0</v>
      </c>
      <c r="H72" s="42">
        <f t="shared" si="25"/>
        <v>0</v>
      </c>
      <c r="I72" s="42">
        <f t="shared" si="25"/>
        <v>0</v>
      </c>
      <c r="J72" s="42">
        <f t="shared" si="25"/>
        <v>0</v>
      </c>
      <c r="K72" s="42">
        <f t="shared" si="25"/>
        <v>0</v>
      </c>
      <c r="L72" s="42">
        <f t="shared" si="25"/>
        <v>0</v>
      </c>
      <c r="M72" s="42">
        <f t="shared" si="25"/>
        <v>0</v>
      </c>
      <c r="N72" s="42">
        <f t="shared" si="25"/>
        <v>0</v>
      </c>
      <c r="O72" s="42">
        <f t="shared" si="25"/>
        <v>0</v>
      </c>
      <c r="P72" s="42">
        <f t="shared" si="25"/>
        <v>0</v>
      </c>
      <c r="Q72" s="42">
        <f t="shared" si="25"/>
        <v>0</v>
      </c>
      <c r="R72" s="42">
        <f t="shared" si="25"/>
        <v>0</v>
      </c>
      <c r="S72" s="42">
        <f t="shared" si="25"/>
        <v>0</v>
      </c>
      <c r="T72" s="42">
        <f t="shared" si="25"/>
        <v>0</v>
      </c>
      <c r="U72" s="42">
        <f t="shared" si="25"/>
        <v>0</v>
      </c>
      <c r="V72" s="42">
        <f t="shared" si="25"/>
        <v>0</v>
      </c>
      <c r="W72" s="42">
        <f t="shared" si="25"/>
        <v>0</v>
      </c>
      <c r="X72" s="42">
        <f t="shared" si="25"/>
        <v>0</v>
      </c>
      <c r="Y72" s="42">
        <f t="shared" si="25"/>
        <v>0</v>
      </c>
      <c r="Z72" s="42">
        <f t="shared" si="25"/>
        <v>0</v>
      </c>
      <c r="AA72" s="42">
        <f t="shared" si="25"/>
        <v>0</v>
      </c>
      <c r="AB72" s="42">
        <f t="shared" si="25"/>
        <v>0</v>
      </c>
      <c r="AC72" s="42">
        <f t="shared" si="25"/>
        <v>0</v>
      </c>
    </row>
    <row r="73" spans="1:30">
      <c r="A73" s="67" t="s">
        <v>157</v>
      </c>
      <c r="B73" s="33">
        <f>B69*'Datos base'!$B$42</f>
        <v>0</v>
      </c>
      <c r="C73" s="33">
        <f>C69*'Datos base'!$B$42</f>
        <v>0</v>
      </c>
      <c r="D73" s="33">
        <f>D69*'Datos base'!$B$42</f>
        <v>0</v>
      </c>
      <c r="E73" s="33">
        <f>E69*'Datos base'!$B$42</f>
        <v>0</v>
      </c>
      <c r="F73" s="33">
        <f>F69*'Datos base'!$B$42</f>
        <v>0</v>
      </c>
      <c r="G73" s="33">
        <f>G69*'Datos base'!$B$42</f>
        <v>0</v>
      </c>
      <c r="H73" s="33">
        <f>H69*'Datos base'!$B$42</f>
        <v>0</v>
      </c>
      <c r="I73" s="33">
        <f>I69*'Datos base'!$B$42</f>
        <v>0</v>
      </c>
      <c r="J73" s="33">
        <f>J69*'Datos base'!$B$42</f>
        <v>0</v>
      </c>
      <c r="K73" s="33">
        <f>K69*'Datos base'!$B$42</f>
        <v>0</v>
      </c>
      <c r="L73" s="33">
        <f>L69*'Datos base'!$B$42</f>
        <v>0</v>
      </c>
      <c r="M73" s="33">
        <f>M69*'Datos base'!$B$42</f>
        <v>0</v>
      </c>
      <c r="N73" s="33">
        <f>N69*'Datos base'!$B$42</f>
        <v>0</v>
      </c>
      <c r="O73" s="33">
        <f>O69*'Datos base'!$B$42</f>
        <v>0</v>
      </c>
      <c r="P73" s="33">
        <f>P69*'Datos base'!$B$42</f>
        <v>0</v>
      </c>
      <c r="Q73" s="33">
        <f>Q69*'Datos base'!$B$42</f>
        <v>0</v>
      </c>
      <c r="R73" s="33">
        <f>R69*'Datos base'!$B$42</f>
        <v>0</v>
      </c>
      <c r="S73" s="33">
        <f>S69*'Datos base'!$B$42</f>
        <v>0</v>
      </c>
      <c r="T73" s="33">
        <f>T69*'Datos base'!$B$42</f>
        <v>0</v>
      </c>
      <c r="U73" s="33">
        <f>U69*'Datos base'!$B$42</f>
        <v>0</v>
      </c>
      <c r="V73" s="33">
        <f>V69*'Datos base'!$B$42</f>
        <v>0</v>
      </c>
      <c r="W73" s="33">
        <f>W69*'Datos base'!$B$42</f>
        <v>0</v>
      </c>
      <c r="X73" s="33">
        <f>X69*'Datos base'!$B$42</f>
        <v>0</v>
      </c>
      <c r="Y73" s="33">
        <f>Y69*'Datos base'!$B$42</f>
        <v>0</v>
      </c>
      <c r="Z73" s="33">
        <f>Z69*'Datos base'!$B$42</f>
        <v>0</v>
      </c>
      <c r="AA73" s="33">
        <f>AA69*'Datos base'!$B$42</f>
        <v>0</v>
      </c>
      <c r="AB73" s="33">
        <f>AB69*'Datos base'!$B$42</f>
        <v>0</v>
      </c>
      <c r="AC73" s="33">
        <f>AC69*'Datos base'!$B$42</f>
        <v>0</v>
      </c>
    </row>
    <row r="74" spans="1:30">
      <c r="A74" s="67" t="s">
        <v>156</v>
      </c>
      <c r="B74" s="33">
        <f>B69*'Datos base'!$B$43</f>
        <v>0</v>
      </c>
      <c r="C74" s="33">
        <f>C69*'Datos base'!$B$43</f>
        <v>0</v>
      </c>
      <c r="D74" s="33">
        <f>D69*'Datos base'!$B$43</f>
        <v>0</v>
      </c>
      <c r="E74" s="33">
        <f>E69*'Datos base'!$B$43</f>
        <v>0</v>
      </c>
      <c r="F74" s="33">
        <f>F69*'Datos base'!$B$43</f>
        <v>0</v>
      </c>
      <c r="G74" s="33">
        <f>G69*'Datos base'!$B$43</f>
        <v>0</v>
      </c>
      <c r="H74" s="33">
        <f>H69*'Datos base'!$B$43</f>
        <v>0</v>
      </c>
      <c r="I74" s="33">
        <f>I69*'Datos base'!$B$43</f>
        <v>0</v>
      </c>
      <c r="J74" s="33">
        <f>J69*'Datos base'!$B$43</f>
        <v>0</v>
      </c>
      <c r="K74" s="33">
        <f>K69*'Datos base'!$B$43</f>
        <v>0</v>
      </c>
      <c r="L74" s="33">
        <f>L69*'Datos base'!$B$43</f>
        <v>0</v>
      </c>
      <c r="M74" s="115">
        <f>M69*'Datos base'!$B$43</f>
        <v>0</v>
      </c>
      <c r="N74" s="33">
        <f>N69*'Datos base'!$B$43</f>
        <v>0</v>
      </c>
      <c r="O74" s="33">
        <f>O69*'Datos base'!$B$43</f>
        <v>0</v>
      </c>
      <c r="P74" s="33">
        <f>P69*'Datos base'!$B$43</f>
        <v>0</v>
      </c>
      <c r="Q74" s="33">
        <f>Q69*'Datos base'!$B$43</f>
        <v>0</v>
      </c>
      <c r="R74" s="33">
        <f>R69*'Datos base'!$B$43</f>
        <v>0</v>
      </c>
      <c r="S74" s="33">
        <f>S69*'Datos base'!$B$43</f>
        <v>0</v>
      </c>
      <c r="T74" s="33">
        <f>T69*'Datos base'!$B$43</f>
        <v>0</v>
      </c>
      <c r="U74" s="33">
        <f>U69*'Datos base'!$B$43</f>
        <v>0</v>
      </c>
      <c r="V74" s="33">
        <f>V69*'Datos base'!$B$43</f>
        <v>0</v>
      </c>
      <c r="W74" s="33">
        <f>W69*'Datos base'!$B$43</f>
        <v>0</v>
      </c>
      <c r="X74" s="33">
        <f>X69*'Datos base'!$B$43</f>
        <v>0</v>
      </c>
      <c r="Y74" s="33">
        <f>Y69*'Datos base'!$B$43</f>
        <v>0</v>
      </c>
      <c r="Z74" s="33">
        <f>Z69*'Datos base'!$B$43</f>
        <v>0</v>
      </c>
      <c r="AA74" s="33">
        <f>AA69*'Datos base'!$B$43</f>
        <v>0</v>
      </c>
      <c r="AB74" s="33">
        <f>AB69*'Datos base'!$B$43</f>
        <v>0</v>
      </c>
      <c r="AC74" s="33">
        <f>AC69*'Datos base'!$B$43</f>
        <v>0</v>
      </c>
    </row>
    <row r="75" spans="1:30">
      <c r="A75" s="67" t="s">
        <v>78</v>
      </c>
      <c r="B75" s="33">
        <f t="shared" ref="B75:AC75" si="26">B73+B70-B71</f>
        <v>0</v>
      </c>
      <c r="C75" s="33">
        <f t="shared" si="26"/>
        <v>0</v>
      </c>
      <c r="D75" s="33">
        <f t="shared" si="26"/>
        <v>0</v>
      </c>
      <c r="E75" s="33">
        <f t="shared" si="26"/>
        <v>0</v>
      </c>
      <c r="F75" s="33">
        <f t="shared" si="26"/>
        <v>0</v>
      </c>
      <c r="G75" s="33">
        <f t="shared" si="26"/>
        <v>0</v>
      </c>
      <c r="H75" s="33">
        <f t="shared" si="26"/>
        <v>0</v>
      </c>
      <c r="I75" s="33">
        <f t="shared" si="26"/>
        <v>0</v>
      </c>
      <c r="J75" s="33">
        <f t="shared" si="26"/>
        <v>0</v>
      </c>
      <c r="K75" s="33">
        <f t="shared" si="26"/>
        <v>0</v>
      </c>
      <c r="L75" s="33">
        <f t="shared" si="26"/>
        <v>0</v>
      </c>
      <c r="M75" s="33">
        <f t="shared" si="26"/>
        <v>0</v>
      </c>
      <c r="N75" s="33">
        <f t="shared" si="26"/>
        <v>0</v>
      </c>
      <c r="O75" s="33">
        <f t="shared" si="26"/>
        <v>0</v>
      </c>
      <c r="P75" s="33">
        <f t="shared" si="26"/>
        <v>0</v>
      </c>
      <c r="Q75" s="33">
        <f t="shared" si="26"/>
        <v>0</v>
      </c>
      <c r="R75" s="33">
        <f t="shared" si="26"/>
        <v>0</v>
      </c>
      <c r="S75" s="33">
        <f t="shared" si="26"/>
        <v>0</v>
      </c>
      <c r="T75" s="33">
        <f t="shared" si="26"/>
        <v>0</v>
      </c>
      <c r="U75" s="33">
        <f t="shared" si="26"/>
        <v>0</v>
      </c>
      <c r="V75" s="33">
        <f t="shared" si="26"/>
        <v>0</v>
      </c>
      <c r="W75" s="33">
        <f t="shared" si="26"/>
        <v>0</v>
      </c>
      <c r="X75" s="33">
        <f t="shared" si="26"/>
        <v>0</v>
      </c>
      <c r="Y75" s="33">
        <f t="shared" si="26"/>
        <v>0</v>
      </c>
      <c r="Z75" s="33">
        <f t="shared" si="26"/>
        <v>0</v>
      </c>
      <c r="AA75" s="33">
        <f t="shared" si="26"/>
        <v>0</v>
      </c>
      <c r="AB75" s="33">
        <f t="shared" si="26"/>
        <v>0</v>
      </c>
      <c r="AC75" s="33">
        <f t="shared" si="26"/>
        <v>0</v>
      </c>
      <c r="AD75" s="15"/>
    </row>
    <row r="76" spans="1:30">
      <c r="A76" s="67" t="s">
        <v>75</v>
      </c>
      <c r="B76" s="33">
        <v>0</v>
      </c>
      <c r="C76" s="33">
        <f>+B78</f>
        <v>0</v>
      </c>
      <c r="D76" s="33">
        <f t="shared" ref="D76" si="27">C74</f>
        <v>0</v>
      </c>
      <c r="E76" s="33">
        <f t="shared" ref="E76" si="28">D74</f>
        <v>0</v>
      </c>
      <c r="F76" s="33">
        <f t="shared" ref="F76" si="29">E74</f>
        <v>0</v>
      </c>
      <c r="G76" s="33">
        <f t="shared" ref="G76" si="30">F74</f>
        <v>0</v>
      </c>
      <c r="H76" s="33">
        <f t="shared" ref="H76" si="31">G74</f>
        <v>0</v>
      </c>
      <c r="I76" s="33">
        <f t="shared" ref="I76" si="32">H74</f>
        <v>0</v>
      </c>
      <c r="J76" s="33">
        <f t="shared" ref="J76" si="33">I74</f>
        <v>0</v>
      </c>
      <c r="K76" s="33">
        <f t="shared" ref="K76" si="34">J74</f>
        <v>0</v>
      </c>
      <c r="L76" s="33">
        <f t="shared" ref="L76" si="35">K74</f>
        <v>0</v>
      </c>
      <c r="M76" s="33">
        <f>L74</f>
        <v>0</v>
      </c>
      <c r="N76" s="33">
        <f>SUM(B76:M76)</f>
        <v>0</v>
      </c>
      <c r="O76" s="33">
        <f>+M74</f>
        <v>0</v>
      </c>
      <c r="P76" s="33">
        <f>O74</f>
        <v>0</v>
      </c>
      <c r="Q76" s="33">
        <f t="shared" ref="Q76:Y76" si="36">P74</f>
        <v>0</v>
      </c>
      <c r="R76" s="33">
        <f t="shared" si="36"/>
        <v>0</v>
      </c>
      <c r="S76" s="33">
        <f t="shared" si="36"/>
        <v>0</v>
      </c>
      <c r="T76" s="33">
        <f t="shared" si="36"/>
        <v>0</v>
      </c>
      <c r="U76" s="33">
        <f t="shared" si="36"/>
        <v>0</v>
      </c>
      <c r="V76" s="33">
        <f t="shared" si="36"/>
        <v>0</v>
      </c>
      <c r="W76" s="33">
        <f t="shared" si="36"/>
        <v>0</v>
      </c>
      <c r="X76" s="33">
        <f t="shared" si="36"/>
        <v>0</v>
      </c>
      <c r="Y76" s="33">
        <f t="shared" si="36"/>
        <v>0</v>
      </c>
      <c r="Z76" s="33">
        <f>Y74</f>
        <v>0</v>
      </c>
      <c r="AA76" s="33">
        <f>SUM(O76:Z76)</f>
        <v>0</v>
      </c>
      <c r="AB76" s="33">
        <f>AA78+AB74*11/12</f>
        <v>0</v>
      </c>
      <c r="AC76" s="33">
        <f>AB78+AC74*11/12</f>
        <v>0</v>
      </c>
    </row>
    <row r="77" spans="1:30">
      <c r="A77" s="67" t="s">
        <v>76</v>
      </c>
      <c r="B77" s="33">
        <f>B75+B76</f>
        <v>0</v>
      </c>
      <c r="C77" s="33">
        <f>C75+C76</f>
        <v>0</v>
      </c>
      <c r="D77" s="33">
        <f t="shared" ref="D77:M77" si="37">D75+D76</f>
        <v>0</v>
      </c>
      <c r="E77" s="33">
        <f t="shared" si="37"/>
        <v>0</v>
      </c>
      <c r="F77" s="33">
        <f t="shared" si="37"/>
        <v>0</v>
      </c>
      <c r="G77" s="33">
        <f t="shared" si="37"/>
        <v>0</v>
      </c>
      <c r="H77" s="33">
        <f t="shared" si="37"/>
        <v>0</v>
      </c>
      <c r="I77" s="33">
        <f t="shared" si="37"/>
        <v>0</v>
      </c>
      <c r="J77" s="33">
        <f t="shared" si="37"/>
        <v>0</v>
      </c>
      <c r="K77" s="33">
        <f t="shared" si="37"/>
        <v>0</v>
      </c>
      <c r="L77" s="33">
        <f t="shared" si="37"/>
        <v>0</v>
      </c>
      <c r="M77" s="33">
        <f t="shared" si="37"/>
        <v>0</v>
      </c>
      <c r="N77" s="33">
        <f>N75+N76</f>
        <v>0</v>
      </c>
      <c r="O77" s="33">
        <f>O75+O76</f>
        <v>0</v>
      </c>
      <c r="P77" s="33">
        <f t="shared" ref="P77:Z77" si="38">P75+P76</f>
        <v>0</v>
      </c>
      <c r="Q77" s="33">
        <f t="shared" si="38"/>
        <v>0</v>
      </c>
      <c r="R77" s="33">
        <f t="shared" si="38"/>
        <v>0</v>
      </c>
      <c r="S77" s="33">
        <f t="shared" si="38"/>
        <v>0</v>
      </c>
      <c r="T77" s="33">
        <f t="shared" si="38"/>
        <v>0</v>
      </c>
      <c r="U77" s="33">
        <f t="shared" si="38"/>
        <v>0</v>
      </c>
      <c r="V77" s="33">
        <f t="shared" si="38"/>
        <v>0</v>
      </c>
      <c r="W77" s="33">
        <f t="shared" si="38"/>
        <v>0</v>
      </c>
      <c r="X77" s="33">
        <f t="shared" si="38"/>
        <v>0</v>
      </c>
      <c r="Y77" s="33">
        <f t="shared" si="38"/>
        <v>0</v>
      </c>
      <c r="Z77" s="33">
        <f t="shared" si="38"/>
        <v>0</v>
      </c>
      <c r="AA77" s="33">
        <f>AA75+AA76</f>
        <v>0</v>
      </c>
      <c r="AB77" s="33">
        <f>AB75+AB76</f>
        <v>0</v>
      </c>
      <c r="AC77" s="33">
        <f>AC75+AC76</f>
        <v>0</v>
      </c>
    </row>
    <row r="78" spans="1:30">
      <c r="A78" s="67" t="s">
        <v>77</v>
      </c>
      <c r="B78" s="33">
        <f>B74</f>
        <v>0</v>
      </c>
      <c r="C78" s="33">
        <f>B78+C74-C76</f>
        <v>0</v>
      </c>
      <c r="D78" s="33">
        <f t="shared" ref="D78" si="39">C78+D74-D76</f>
        <v>0</v>
      </c>
      <c r="E78" s="33">
        <f t="shared" ref="E78" si="40">D78+E74-E76</f>
        <v>0</v>
      </c>
      <c r="F78" s="33">
        <f t="shared" ref="F78" si="41">E78+F74-F76</f>
        <v>0</v>
      </c>
      <c r="G78" s="33">
        <f t="shared" ref="G78" si="42">F78+G74-G76</f>
        <v>0</v>
      </c>
      <c r="H78" s="33">
        <f t="shared" ref="H78" si="43">G78+H74-H76</f>
        <v>0</v>
      </c>
      <c r="I78" s="33">
        <f t="shared" ref="I78" si="44">H78+I74-I76</f>
        <v>0</v>
      </c>
      <c r="J78" s="33">
        <f t="shared" ref="J78" si="45">I78+J74-J76</f>
        <v>0</v>
      </c>
      <c r="K78" s="33">
        <f>J78+K74-K76</f>
        <v>0</v>
      </c>
      <c r="L78" s="33">
        <f t="shared" ref="L78" si="46">K78+L74-L76</f>
        <v>0</v>
      </c>
      <c r="M78" s="33">
        <f>L78+M74-M76</f>
        <v>0</v>
      </c>
      <c r="N78" s="33">
        <f>M78</f>
        <v>0</v>
      </c>
      <c r="O78" s="33">
        <f>O74</f>
        <v>0</v>
      </c>
      <c r="P78" s="33">
        <f>O78+P74-P76</f>
        <v>0</v>
      </c>
      <c r="Q78" s="33">
        <f t="shared" ref="Q78:Z78" si="47">P78+Q74-Q76</f>
        <v>0</v>
      </c>
      <c r="R78" s="33">
        <f t="shared" si="47"/>
        <v>0</v>
      </c>
      <c r="S78" s="33">
        <f t="shared" si="47"/>
        <v>0</v>
      </c>
      <c r="T78" s="33">
        <f t="shared" si="47"/>
        <v>0</v>
      </c>
      <c r="U78" s="33">
        <f t="shared" si="47"/>
        <v>0</v>
      </c>
      <c r="V78" s="33">
        <f t="shared" si="47"/>
        <v>0</v>
      </c>
      <c r="W78" s="33">
        <f t="shared" si="47"/>
        <v>0</v>
      </c>
      <c r="X78" s="33">
        <f t="shared" si="47"/>
        <v>0</v>
      </c>
      <c r="Y78" s="33">
        <f t="shared" si="47"/>
        <v>0</v>
      </c>
      <c r="Z78" s="33">
        <f t="shared" si="47"/>
        <v>0</v>
      </c>
      <c r="AA78" s="33">
        <f>Z78</f>
        <v>0</v>
      </c>
      <c r="AB78" s="33">
        <f>AA78+AB74-AB76</f>
        <v>0</v>
      </c>
      <c r="AC78" s="33">
        <f>AB78+AC74-AC76</f>
        <v>0</v>
      </c>
    </row>
    <row r="79" spans="1:30">
      <c r="A79" s="69"/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</row>
    <row r="81" ht="15" customHeight="1"/>
    <row r="92" ht="15" customHeight="1"/>
    <row r="99" spans="1:29">
      <c r="A99" s="71"/>
      <c r="B99" s="71"/>
      <c r="C99" s="71"/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15"/>
      <c r="P99" s="15"/>
      <c r="Q99" s="15"/>
      <c r="R99" s="15"/>
      <c r="S99" s="15"/>
      <c r="T99" s="15"/>
      <c r="U99" s="15"/>
      <c r="V99" s="15"/>
      <c r="W99" s="34"/>
      <c r="X99" s="34"/>
      <c r="Y99" s="34"/>
      <c r="Z99" s="34"/>
      <c r="AA99" s="34"/>
      <c r="AB99" s="34"/>
      <c r="AC99" s="34"/>
    </row>
    <row r="100" spans="1:29">
      <c r="A100" s="71"/>
      <c r="B100" s="71"/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</row>
    <row r="101" spans="1:29">
      <c r="A101" s="71"/>
      <c r="B101" s="71"/>
      <c r="C101" s="71"/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</row>
    <row r="102" spans="1:29">
      <c r="A102" s="71"/>
      <c r="B102" s="71"/>
      <c r="C102" s="71"/>
      <c r="D102" s="71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O102" s="15"/>
      <c r="P102" s="15"/>
      <c r="Q102" s="15"/>
      <c r="R102" s="36"/>
      <c r="S102" s="36"/>
      <c r="T102" s="36"/>
      <c r="U102" s="36"/>
      <c r="V102" s="36"/>
      <c r="W102" s="15"/>
      <c r="X102" s="15"/>
      <c r="Y102" s="15"/>
      <c r="Z102" s="15"/>
      <c r="AA102" s="15"/>
      <c r="AB102" s="15"/>
      <c r="AC102" s="15"/>
    </row>
    <row r="103" spans="1:29">
      <c r="A103" s="71"/>
      <c r="B103" s="71"/>
      <c r="C103" s="71"/>
      <c r="D103" s="71"/>
      <c r="E103" s="71"/>
      <c r="F103" s="71"/>
      <c r="G103" s="71"/>
      <c r="H103" s="71"/>
      <c r="I103" s="71"/>
      <c r="J103" s="71"/>
      <c r="K103" s="71"/>
      <c r="L103" s="71"/>
      <c r="M103" s="71"/>
      <c r="N103" s="71"/>
      <c r="O103" s="15"/>
      <c r="P103" s="15"/>
      <c r="Q103" s="15"/>
      <c r="R103" s="15"/>
      <c r="S103" s="15"/>
      <c r="T103" s="15"/>
      <c r="U103" s="15"/>
      <c r="V103" s="15"/>
      <c r="W103" s="36"/>
      <c r="X103" s="36"/>
      <c r="Y103" s="36"/>
      <c r="Z103" s="36"/>
      <c r="AA103" s="36"/>
      <c r="AB103" s="15"/>
      <c r="AC103" s="15"/>
    </row>
    <row r="104" spans="1:29">
      <c r="R104" s="37" t="s">
        <v>0</v>
      </c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</row>
    <row r="105" spans="1:29">
      <c r="R105" s="15"/>
      <c r="S105" s="15"/>
      <c r="T105" s="15"/>
      <c r="U105" s="15"/>
      <c r="V105" s="15"/>
      <c r="W105" s="15"/>
      <c r="X105" s="15"/>
    </row>
    <row r="106" spans="1:29">
      <c r="R106" s="15"/>
      <c r="S106" s="15"/>
      <c r="T106" s="15"/>
      <c r="U106" s="15"/>
      <c r="V106" s="15"/>
      <c r="W106" s="15"/>
      <c r="X106" s="15"/>
      <c r="Y106" s="15"/>
    </row>
    <row r="107" spans="1:29">
      <c r="R107" s="15"/>
      <c r="S107" s="15"/>
      <c r="T107" s="15"/>
      <c r="U107" s="15"/>
      <c r="V107" s="15"/>
      <c r="W107" s="15"/>
      <c r="X107" s="15"/>
      <c r="Y107" s="15"/>
    </row>
    <row r="108" spans="1:29">
      <c r="R108" s="15"/>
      <c r="S108" s="15"/>
      <c r="T108" s="15"/>
      <c r="U108" s="15"/>
      <c r="V108" s="15"/>
      <c r="W108" s="15"/>
      <c r="X108" s="15"/>
      <c r="Y108" s="15"/>
    </row>
    <row r="109" spans="1:29">
      <c r="R109" s="15"/>
      <c r="S109" s="15"/>
      <c r="T109" s="15"/>
      <c r="U109" s="15"/>
      <c r="V109" s="15"/>
      <c r="W109" s="15"/>
      <c r="X109" s="15"/>
      <c r="Y109" s="15"/>
    </row>
    <row r="110" spans="1:29">
      <c r="R110" s="15"/>
      <c r="S110" s="15"/>
      <c r="T110" s="15"/>
      <c r="U110" s="15"/>
      <c r="V110" s="15"/>
      <c r="W110" s="15"/>
      <c r="X110" s="15"/>
      <c r="Y110" s="15"/>
    </row>
    <row r="111" spans="1:29"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</row>
    <row r="112" spans="1:29">
      <c r="W112" s="15"/>
      <c r="X112" s="15"/>
      <c r="Y112" s="15"/>
      <c r="Z112" s="15"/>
      <c r="AA112" s="15"/>
      <c r="AB112" s="15"/>
      <c r="AC112" s="15"/>
    </row>
    <row r="16081" spans="1:1">
      <c r="A16081" s="70">
        <v>3</v>
      </c>
    </row>
  </sheetData>
  <mergeCells count="5">
    <mergeCell ref="A1:AC1"/>
    <mergeCell ref="O36:Z36"/>
    <mergeCell ref="O2:Z2"/>
    <mergeCell ref="B2:M2"/>
    <mergeCell ref="B36:M36"/>
  </mergeCells>
  <phoneticPr fontId="0" type="noConversion"/>
  <printOptions horizontalCentered="1" verticalCentered="1"/>
  <pageMargins left="0.75" right="0.75" top="1" bottom="1" header="0.511811024" footer="0.511811024"/>
  <pageSetup scale="51" fitToHeight="5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U136"/>
  <sheetViews>
    <sheetView zoomScale="110" zoomScaleNormal="110" workbookViewId="0">
      <pane xSplit="2" topLeftCell="C1" activePane="topRight" state="frozen"/>
      <selection pane="topRight" activeCell="C3" sqref="C3"/>
    </sheetView>
  </sheetViews>
  <sheetFormatPr baseColWidth="10" defaultColWidth="11.42578125" defaultRowHeight="12.75" outlineLevelRow="1" outlineLevelCol="1"/>
  <cols>
    <col min="1" max="1" width="1.85546875" style="5" bestFit="1" customWidth="1" outlineLevel="1"/>
    <col min="2" max="2" width="38.7109375" style="5" customWidth="1"/>
    <col min="3" max="3" width="13.28515625" style="5" customWidth="1"/>
    <col min="4" max="7" width="11.42578125" style="5" customWidth="1"/>
    <col min="8" max="8" width="12.140625" style="5" customWidth="1"/>
    <col min="9" max="9" width="11.42578125" style="5" customWidth="1"/>
    <col min="10" max="10" width="13.42578125" style="5" customWidth="1"/>
    <col min="11" max="14" width="11.42578125" style="5" customWidth="1"/>
    <col min="15" max="15" width="16.140625" style="5" bestFit="1" customWidth="1" outlineLevel="1"/>
    <col min="16" max="27" width="11.42578125" style="5" customWidth="1" outlineLevel="1"/>
    <col min="28" max="28" width="16.140625" style="5" bestFit="1" customWidth="1" outlineLevel="1"/>
    <col min="29" max="32" width="11.42578125" style="5" customWidth="1" outlineLevel="1"/>
    <col min="33" max="33" width="11.42578125" style="5"/>
    <col min="34" max="47" width="11.42578125" style="5" customWidth="1" outlineLevel="1"/>
    <col min="48" max="16384" width="11.42578125" style="5"/>
  </cols>
  <sheetData>
    <row r="1" spans="2:47">
      <c r="B1" s="234" t="s">
        <v>81</v>
      </c>
      <c r="C1" s="234"/>
      <c r="D1" s="234"/>
      <c r="E1" s="234"/>
      <c r="F1" s="23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</row>
    <row r="2" spans="2:47" ht="33">
      <c r="B2" s="53"/>
      <c r="C2" s="78">
        <f>+'Datos base'!A5</f>
        <v>0</v>
      </c>
      <c r="D2" s="78">
        <f>+'Datos base'!A6</f>
        <v>0</v>
      </c>
      <c r="E2" s="78">
        <f>+'Datos base'!A7</f>
        <v>0</v>
      </c>
      <c r="F2" s="78">
        <f>+'Datos base'!A8</f>
        <v>0</v>
      </c>
      <c r="G2" s="78">
        <f>+'Datos base'!A9</f>
        <v>0</v>
      </c>
      <c r="H2" s="88">
        <f>+'Datos base'!A10</f>
        <v>0</v>
      </c>
      <c r="I2" s="78">
        <f>+'Datos base'!A11</f>
        <v>0</v>
      </c>
      <c r="J2" s="78">
        <f>+'Datos base'!A12</f>
        <v>0</v>
      </c>
      <c r="K2" s="78">
        <f>+'Datos base'!A13</f>
        <v>0</v>
      </c>
      <c r="L2" s="78">
        <f>+'Datos base'!A14</f>
        <v>0</v>
      </c>
      <c r="M2" s="78">
        <f>+'Datos base'!A15</f>
        <v>0</v>
      </c>
      <c r="N2" s="78">
        <f>+'Datos base'!A16</f>
        <v>0</v>
      </c>
      <c r="O2" s="88">
        <f>+'Datos base'!A17</f>
        <v>0</v>
      </c>
      <c r="P2" s="78">
        <f>+'Datos base'!A18</f>
        <v>0</v>
      </c>
      <c r="Q2" s="78">
        <f>+'Datos base'!A19</f>
        <v>0</v>
      </c>
      <c r="R2" s="78">
        <f>+'Datos base'!A20</f>
        <v>0</v>
      </c>
      <c r="S2" s="78">
        <f>+'Datos base'!A21</f>
        <v>0</v>
      </c>
      <c r="T2" s="78">
        <f>+'Datos base'!A22</f>
        <v>0</v>
      </c>
      <c r="U2" s="78">
        <f>+'Datos base'!A23</f>
        <v>0</v>
      </c>
      <c r="V2" s="78">
        <f>+'Datos base'!A24</f>
        <v>0</v>
      </c>
      <c r="W2" s="78">
        <f>+'Datos base'!A25</f>
        <v>0</v>
      </c>
      <c r="X2" s="78">
        <f>+'Datos base'!A26</f>
        <v>0</v>
      </c>
      <c r="Y2" s="78">
        <f>+'Datos base'!A27</f>
        <v>0</v>
      </c>
      <c r="Z2" s="78">
        <f>+'Datos base'!A28</f>
        <v>0</v>
      </c>
      <c r="AA2" s="78">
        <f>+'Datos base'!A29</f>
        <v>0</v>
      </c>
      <c r="AB2" s="78">
        <f>+'Datos base'!A30</f>
        <v>0</v>
      </c>
      <c r="AC2" s="78">
        <f>+'Datos base'!A31</f>
        <v>0</v>
      </c>
      <c r="AD2" s="78">
        <f>+'Datos base'!A32</f>
        <v>0</v>
      </c>
      <c r="AE2" s="78">
        <f>+'Datos base'!A33</f>
        <v>0</v>
      </c>
      <c r="AF2" s="78">
        <f>+'Datos base'!A34</f>
        <v>0</v>
      </c>
      <c r="AG2" s="140" t="s">
        <v>165</v>
      </c>
      <c r="AH2" s="54" t="s">
        <v>165</v>
      </c>
      <c r="AI2" s="54" t="s">
        <v>165</v>
      </c>
      <c r="AJ2" s="54" t="s">
        <v>165</v>
      </c>
    </row>
    <row r="3" spans="2:47" ht="16.5">
      <c r="B3" s="7">
        <f>+'Datos base'!F5</f>
        <v>0</v>
      </c>
      <c r="C3" s="170">
        <v>1</v>
      </c>
      <c r="D3" s="170">
        <v>0</v>
      </c>
      <c r="E3" s="170">
        <v>0</v>
      </c>
      <c r="F3" s="170">
        <v>0</v>
      </c>
      <c r="G3" s="170">
        <v>0</v>
      </c>
      <c r="H3" s="170">
        <v>0</v>
      </c>
      <c r="I3" s="170">
        <v>0</v>
      </c>
      <c r="J3" s="170">
        <v>0</v>
      </c>
      <c r="K3" s="170">
        <v>0</v>
      </c>
      <c r="L3" s="170">
        <v>0</v>
      </c>
      <c r="M3" s="170">
        <v>0</v>
      </c>
      <c r="N3" s="170">
        <v>0</v>
      </c>
      <c r="O3" s="170">
        <v>0</v>
      </c>
      <c r="P3" s="170">
        <v>0</v>
      </c>
      <c r="Q3" s="170">
        <v>0</v>
      </c>
      <c r="R3" s="170">
        <v>0</v>
      </c>
      <c r="S3" s="170">
        <v>0</v>
      </c>
      <c r="T3" s="170">
        <v>0</v>
      </c>
      <c r="U3" s="170">
        <v>0</v>
      </c>
      <c r="V3" s="170">
        <v>0</v>
      </c>
      <c r="W3" s="170">
        <v>0</v>
      </c>
      <c r="X3" s="170">
        <v>0</v>
      </c>
      <c r="Y3" s="170">
        <v>0</v>
      </c>
      <c r="Z3" s="170">
        <v>0</v>
      </c>
      <c r="AA3" s="170">
        <v>0</v>
      </c>
      <c r="AB3" s="170">
        <v>0</v>
      </c>
      <c r="AC3" s="170">
        <v>0</v>
      </c>
      <c r="AD3" s="170">
        <v>0</v>
      </c>
      <c r="AE3" s="170">
        <v>0</v>
      </c>
      <c r="AF3" s="170">
        <v>0</v>
      </c>
      <c r="AG3" s="141">
        <f>'Datos base'!G5</f>
        <v>0</v>
      </c>
      <c r="AH3" s="87">
        <f>+AG3*(1+'Datos base'!$G$36)</f>
        <v>0</v>
      </c>
      <c r="AI3" s="87">
        <f>+AH3*(1+'Datos base'!$G$37)</f>
        <v>0</v>
      </c>
      <c r="AJ3" s="87">
        <f>+AI3*(1+'Datos base'!$G$38)</f>
        <v>0</v>
      </c>
    </row>
    <row r="4" spans="2:47" ht="16.5">
      <c r="B4" s="7">
        <f>+'Datos base'!F6</f>
        <v>0</v>
      </c>
      <c r="C4" s="170">
        <v>0</v>
      </c>
      <c r="D4" s="170">
        <v>1</v>
      </c>
      <c r="E4" s="170">
        <v>0</v>
      </c>
      <c r="F4" s="170">
        <v>0</v>
      </c>
      <c r="G4" s="170">
        <v>0</v>
      </c>
      <c r="H4" s="170">
        <v>0</v>
      </c>
      <c r="I4" s="170">
        <v>0</v>
      </c>
      <c r="J4" s="170">
        <v>0</v>
      </c>
      <c r="K4" s="170">
        <v>0</v>
      </c>
      <c r="L4" s="170">
        <v>0</v>
      </c>
      <c r="M4" s="170">
        <v>0</v>
      </c>
      <c r="N4" s="170">
        <v>0</v>
      </c>
      <c r="O4" s="170">
        <v>0</v>
      </c>
      <c r="P4" s="170">
        <v>0</v>
      </c>
      <c r="Q4" s="170">
        <v>0</v>
      </c>
      <c r="R4" s="170">
        <v>0</v>
      </c>
      <c r="S4" s="170">
        <v>0</v>
      </c>
      <c r="T4" s="170">
        <v>0</v>
      </c>
      <c r="U4" s="170">
        <v>0</v>
      </c>
      <c r="V4" s="170">
        <v>0</v>
      </c>
      <c r="W4" s="170">
        <v>0</v>
      </c>
      <c r="X4" s="170">
        <v>0</v>
      </c>
      <c r="Y4" s="170">
        <v>0</v>
      </c>
      <c r="Z4" s="170">
        <v>0</v>
      </c>
      <c r="AA4" s="170">
        <v>0</v>
      </c>
      <c r="AB4" s="170">
        <v>0</v>
      </c>
      <c r="AC4" s="170">
        <v>0</v>
      </c>
      <c r="AD4" s="170">
        <v>0</v>
      </c>
      <c r="AE4" s="170">
        <v>0</v>
      </c>
      <c r="AF4" s="170">
        <v>0</v>
      </c>
      <c r="AG4" s="141">
        <f>'Datos base'!G6</f>
        <v>0</v>
      </c>
      <c r="AH4" s="87">
        <f>+AG4*(1+'Datos base'!$G$36)</f>
        <v>0</v>
      </c>
      <c r="AI4" s="87">
        <f>+AH4*(1+'Datos base'!$G$37)</f>
        <v>0</v>
      </c>
      <c r="AJ4" s="87">
        <f>+AI4*(1+'Datos base'!$G$38)</f>
        <v>0</v>
      </c>
    </row>
    <row r="5" spans="2:47" ht="16.5">
      <c r="B5" s="7">
        <f>+'Datos base'!F7</f>
        <v>0</v>
      </c>
      <c r="C5" s="170">
        <v>0</v>
      </c>
      <c r="D5" s="170">
        <v>0</v>
      </c>
      <c r="E5" s="170">
        <v>1</v>
      </c>
      <c r="F5" s="170">
        <v>0</v>
      </c>
      <c r="G5" s="170">
        <v>0</v>
      </c>
      <c r="H5" s="170">
        <v>0</v>
      </c>
      <c r="I5" s="170">
        <v>0</v>
      </c>
      <c r="J5" s="170">
        <v>0</v>
      </c>
      <c r="K5" s="170">
        <v>0</v>
      </c>
      <c r="L5" s="170">
        <v>0</v>
      </c>
      <c r="M5" s="170">
        <v>0</v>
      </c>
      <c r="N5" s="170">
        <v>0</v>
      </c>
      <c r="O5" s="170">
        <v>0</v>
      </c>
      <c r="P5" s="170">
        <v>0</v>
      </c>
      <c r="Q5" s="170">
        <v>0</v>
      </c>
      <c r="R5" s="170">
        <v>0</v>
      </c>
      <c r="S5" s="170">
        <v>0</v>
      </c>
      <c r="T5" s="170">
        <v>0</v>
      </c>
      <c r="U5" s="170">
        <v>0</v>
      </c>
      <c r="V5" s="170">
        <v>0</v>
      </c>
      <c r="W5" s="170">
        <v>0</v>
      </c>
      <c r="X5" s="170">
        <v>0</v>
      </c>
      <c r="Y5" s="170">
        <v>0</v>
      </c>
      <c r="Z5" s="170">
        <v>0</v>
      </c>
      <c r="AA5" s="170">
        <v>0</v>
      </c>
      <c r="AB5" s="170">
        <v>0</v>
      </c>
      <c r="AC5" s="170">
        <v>0</v>
      </c>
      <c r="AD5" s="170">
        <v>0</v>
      </c>
      <c r="AE5" s="170">
        <v>0</v>
      </c>
      <c r="AF5" s="170">
        <v>0</v>
      </c>
      <c r="AG5" s="141">
        <f>'Datos base'!G7</f>
        <v>0</v>
      </c>
      <c r="AH5" s="87">
        <f>+AG5*(1+'Datos base'!$G$36)</f>
        <v>0</v>
      </c>
      <c r="AI5" s="87">
        <f>+AH5*(1+'Datos base'!$G$37)</f>
        <v>0</v>
      </c>
      <c r="AJ5" s="87">
        <f>+AI5*(1+'Datos base'!$G$38)</f>
        <v>0</v>
      </c>
    </row>
    <row r="6" spans="2:47" ht="16.5">
      <c r="B6" s="7">
        <f>+'Datos base'!F8</f>
        <v>0</v>
      </c>
      <c r="C6" s="170">
        <v>0</v>
      </c>
      <c r="D6" s="170">
        <v>0</v>
      </c>
      <c r="E6" s="170">
        <v>0</v>
      </c>
      <c r="F6" s="170">
        <v>1</v>
      </c>
      <c r="G6" s="170">
        <v>0</v>
      </c>
      <c r="H6" s="170">
        <v>0</v>
      </c>
      <c r="I6" s="170">
        <v>0</v>
      </c>
      <c r="J6" s="170">
        <v>0</v>
      </c>
      <c r="K6" s="170">
        <v>0</v>
      </c>
      <c r="L6" s="170">
        <v>0</v>
      </c>
      <c r="M6" s="170">
        <v>0</v>
      </c>
      <c r="N6" s="170">
        <v>0</v>
      </c>
      <c r="O6" s="170">
        <v>0</v>
      </c>
      <c r="P6" s="170">
        <v>0</v>
      </c>
      <c r="Q6" s="170">
        <v>0</v>
      </c>
      <c r="R6" s="170">
        <v>0</v>
      </c>
      <c r="S6" s="170">
        <v>0</v>
      </c>
      <c r="T6" s="170">
        <v>0</v>
      </c>
      <c r="U6" s="170">
        <v>0</v>
      </c>
      <c r="V6" s="170">
        <v>0</v>
      </c>
      <c r="W6" s="170">
        <v>0</v>
      </c>
      <c r="X6" s="170">
        <v>0</v>
      </c>
      <c r="Y6" s="170">
        <v>0</v>
      </c>
      <c r="Z6" s="170">
        <v>0</v>
      </c>
      <c r="AA6" s="170">
        <v>0</v>
      </c>
      <c r="AB6" s="170">
        <v>0</v>
      </c>
      <c r="AC6" s="170">
        <v>0</v>
      </c>
      <c r="AD6" s="170">
        <v>0</v>
      </c>
      <c r="AE6" s="170">
        <v>0</v>
      </c>
      <c r="AF6" s="170">
        <v>0</v>
      </c>
      <c r="AG6" s="141">
        <f>'Datos base'!G8</f>
        <v>0</v>
      </c>
      <c r="AH6" s="87">
        <f>+AG6*(1+'Datos base'!$G$36)</f>
        <v>0</v>
      </c>
      <c r="AI6" s="87">
        <f>+AH6*(1+'Datos base'!$G$37)</f>
        <v>0</v>
      </c>
      <c r="AJ6" s="87">
        <f>+AI6*(1+'Datos base'!$G$38)</f>
        <v>0</v>
      </c>
    </row>
    <row r="7" spans="2:47" ht="16.5">
      <c r="B7" s="7"/>
      <c r="C7" s="170">
        <v>0</v>
      </c>
      <c r="D7" s="170">
        <v>0</v>
      </c>
      <c r="E7" s="170">
        <v>0</v>
      </c>
      <c r="F7" s="170">
        <v>0</v>
      </c>
      <c r="G7" s="170">
        <v>0</v>
      </c>
      <c r="H7" s="170">
        <v>0</v>
      </c>
      <c r="I7" s="170">
        <v>0</v>
      </c>
      <c r="J7" s="170">
        <v>0</v>
      </c>
      <c r="K7" s="170">
        <v>0</v>
      </c>
      <c r="L7" s="170">
        <v>0</v>
      </c>
      <c r="M7" s="170">
        <v>0</v>
      </c>
      <c r="N7" s="170">
        <v>0</v>
      </c>
      <c r="O7" s="170">
        <v>0</v>
      </c>
      <c r="P7" s="170">
        <v>0</v>
      </c>
      <c r="Q7" s="170">
        <v>0</v>
      </c>
      <c r="R7" s="170">
        <v>0</v>
      </c>
      <c r="S7" s="170">
        <v>0</v>
      </c>
      <c r="T7" s="170">
        <v>0</v>
      </c>
      <c r="U7" s="170">
        <v>0</v>
      </c>
      <c r="V7" s="170">
        <v>0</v>
      </c>
      <c r="W7" s="170">
        <v>0</v>
      </c>
      <c r="X7" s="170">
        <v>0</v>
      </c>
      <c r="Y7" s="170">
        <v>0</v>
      </c>
      <c r="Z7" s="170">
        <v>0</v>
      </c>
      <c r="AA7" s="170">
        <v>0</v>
      </c>
      <c r="AB7" s="170">
        <v>0</v>
      </c>
      <c r="AC7" s="170">
        <v>0</v>
      </c>
      <c r="AD7" s="170">
        <v>0</v>
      </c>
      <c r="AE7" s="170">
        <v>0</v>
      </c>
      <c r="AF7" s="170">
        <v>0</v>
      </c>
      <c r="AG7" s="141">
        <f>'Datos base'!G9</f>
        <v>0</v>
      </c>
      <c r="AH7" s="87">
        <f>+AG7*(1+'Datos base'!$G$36)</f>
        <v>0</v>
      </c>
      <c r="AI7" s="87">
        <f>+AH7*(1+'Datos base'!$G$37)</f>
        <v>0</v>
      </c>
      <c r="AJ7" s="87">
        <f>+AI7*(1+'Datos base'!$G$38)</f>
        <v>0</v>
      </c>
    </row>
    <row r="8" spans="2:47" ht="16.5">
      <c r="B8" s="7"/>
      <c r="C8" s="170">
        <v>0</v>
      </c>
      <c r="D8" s="170">
        <v>0</v>
      </c>
      <c r="E8" s="170">
        <v>0</v>
      </c>
      <c r="F8" s="170">
        <v>0</v>
      </c>
      <c r="G8" s="170">
        <v>0</v>
      </c>
      <c r="H8" s="170">
        <v>0</v>
      </c>
      <c r="I8" s="170">
        <v>0</v>
      </c>
      <c r="J8" s="170">
        <v>0</v>
      </c>
      <c r="K8" s="170">
        <v>0</v>
      </c>
      <c r="L8" s="170">
        <v>0</v>
      </c>
      <c r="M8" s="170">
        <v>0</v>
      </c>
      <c r="N8" s="170">
        <v>0</v>
      </c>
      <c r="O8" s="170">
        <v>0</v>
      </c>
      <c r="P8" s="170">
        <v>0</v>
      </c>
      <c r="Q8" s="170">
        <v>0</v>
      </c>
      <c r="R8" s="170">
        <v>0</v>
      </c>
      <c r="S8" s="170">
        <v>0</v>
      </c>
      <c r="T8" s="170">
        <v>0</v>
      </c>
      <c r="U8" s="170">
        <v>0</v>
      </c>
      <c r="V8" s="170">
        <v>0</v>
      </c>
      <c r="W8" s="170">
        <v>0</v>
      </c>
      <c r="X8" s="170">
        <v>0</v>
      </c>
      <c r="Y8" s="170">
        <v>0</v>
      </c>
      <c r="Z8" s="170">
        <v>0</v>
      </c>
      <c r="AA8" s="170">
        <v>0</v>
      </c>
      <c r="AB8" s="170">
        <v>0</v>
      </c>
      <c r="AC8" s="170">
        <v>0</v>
      </c>
      <c r="AD8" s="170">
        <v>0</v>
      </c>
      <c r="AE8" s="170">
        <v>0</v>
      </c>
      <c r="AF8" s="170">
        <v>0</v>
      </c>
      <c r="AG8" s="141">
        <f>'Datos base'!G10</f>
        <v>0</v>
      </c>
      <c r="AH8" s="87">
        <f>+AG8*(1+'Datos base'!$G$36)</f>
        <v>0</v>
      </c>
      <c r="AI8" s="87">
        <f>+AH8*(1+'Datos base'!$G$37)</f>
        <v>0</v>
      </c>
      <c r="AJ8" s="87">
        <f>+AI8*(1+'Datos base'!$G$38)</f>
        <v>0</v>
      </c>
    </row>
    <row r="9" spans="2:47" ht="16.5">
      <c r="B9" s="7"/>
      <c r="C9" s="170">
        <v>0</v>
      </c>
      <c r="D9" s="170">
        <v>0</v>
      </c>
      <c r="E9" s="170">
        <v>0</v>
      </c>
      <c r="F9" s="170">
        <v>0</v>
      </c>
      <c r="G9" s="170">
        <v>0</v>
      </c>
      <c r="H9" s="170">
        <v>0</v>
      </c>
      <c r="I9" s="170">
        <v>0</v>
      </c>
      <c r="J9" s="170">
        <v>0</v>
      </c>
      <c r="K9" s="170">
        <v>0</v>
      </c>
      <c r="L9" s="170">
        <v>0</v>
      </c>
      <c r="M9" s="170">
        <v>0</v>
      </c>
      <c r="N9" s="170">
        <v>0</v>
      </c>
      <c r="O9" s="170">
        <v>0</v>
      </c>
      <c r="P9" s="170">
        <v>0</v>
      </c>
      <c r="Q9" s="170">
        <v>0</v>
      </c>
      <c r="R9" s="170">
        <v>0</v>
      </c>
      <c r="S9" s="170">
        <v>0</v>
      </c>
      <c r="T9" s="170">
        <v>0</v>
      </c>
      <c r="U9" s="170">
        <v>0</v>
      </c>
      <c r="V9" s="170">
        <v>0</v>
      </c>
      <c r="W9" s="170">
        <v>0</v>
      </c>
      <c r="X9" s="170">
        <v>0</v>
      </c>
      <c r="Y9" s="170">
        <v>0</v>
      </c>
      <c r="Z9" s="170">
        <v>0</v>
      </c>
      <c r="AA9" s="170">
        <v>0</v>
      </c>
      <c r="AB9" s="170">
        <v>0</v>
      </c>
      <c r="AC9" s="170">
        <v>0</v>
      </c>
      <c r="AD9" s="170">
        <v>0</v>
      </c>
      <c r="AE9" s="170">
        <v>0</v>
      </c>
      <c r="AF9" s="170">
        <v>0</v>
      </c>
      <c r="AG9" s="141">
        <f>'Datos base'!G11</f>
        <v>0</v>
      </c>
      <c r="AH9" s="87">
        <f>+AG9*(1+'Datos base'!$G$36)</f>
        <v>0</v>
      </c>
      <c r="AI9" s="87">
        <f>+AH9*(1+'Datos base'!$G$37)</f>
        <v>0</v>
      </c>
      <c r="AJ9" s="87">
        <f>+AI9*(1+'Datos base'!$G$38)</f>
        <v>0</v>
      </c>
    </row>
    <row r="10" spans="2:47" ht="16.5">
      <c r="B10" s="7"/>
      <c r="C10" s="170">
        <v>0</v>
      </c>
      <c r="D10" s="170">
        <v>0</v>
      </c>
      <c r="E10" s="170">
        <v>0</v>
      </c>
      <c r="F10" s="170">
        <v>0</v>
      </c>
      <c r="G10" s="170">
        <v>0</v>
      </c>
      <c r="H10" s="170">
        <v>0</v>
      </c>
      <c r="I10" s="170">
        <v>0</v>
      </c>
      <c r="J10" s="170">
        <v>0</v>
      </c>
      <c r="K10" s="170">
        <v>0</v>
      </c>
      <c r="L10" s="170">
        <v>0</v>
      </c>
      <c r="M10" s="170">
        <v>0</v>
      </c>
      <c r="N10" s="170">
        <v>0</v>
      </c>
      <c r="O10" s="170">
        <v>0</v>
      </c>
      <c r="P10" s="170">
        <v>0</v>
      </c>
      <c r="Q10" s="170">
        <v>0</v>
      </c>
      <c r="R10" s="170">
        <v>0</v>
      </c>
      <c r="S10" s="170">
        <v>0</v>
      </c>
      <c r="T10" s="170">
        <v>0</v>
      </c>
      <c r="U10" s="170">
        <v>0</v>
      </c>
      <c r="V10" s="170">
        <v>0</v>
      </c>
      <c r="W10" s="170">
        <v>0</v>
      </c>
      <c r="X10" s="170">
        <v>0</v>
      </c>
      <c r="Y10" s="170">
        <v>0</v>
      </c>
      <c r="Z10" s="170">
        <v>0</v>
      </c>
      <c r="AA10" s="170">
        <v>0</v>
      </c>
      <c r="AB10" s="170">
        <v>0</v>
      </c>
      <c r="AC10" s="170">
        <v>0</v>
      </c>
      <c r="AD10" s="170">
        <v>0</v>
      </c>
      <c r="AE10" s="170">
        <v>0</v>
      </c>
      <c r="AF10" s="170">
        <v>0</v>
      </c>
      <c r="AG10" s="141">
        <f>'Datos base'!G12</f>
        <v>0</v>
      </c>
      <c r="AH10" s="87">
        <f>+AG10*(1+'Datos base'!$G$36)</f>
        <v>0</v>
      </c>
      <c r="AI10" s="87">
        <f>+AH10*(1+'Datos base'!$G$37)</f>
        <v>0</v>
      </c>
      <c r="AJ10" s="87">
        <f>+AI10*(1+'Datos base'!$G$38)</f>
        <v>0</v>
      </c>
    </row>
    <row r="11" spans="2:47" ht="16.5">
      <c r="B11" s="7"/>
      <c r="C11" s="170">
        <v>0</v>
      </c>
      <c r="D11" s="170">
        <v>0</v>
      </c>
      <c r="E11" s="170">
        <v>0</v>
      </c>
      <c r="F11" s="170">
        <v>0</v>
      </c>
      <c r="G11" s="170">
        <v>0</v>
      </c>
      <c r="H11" s="170">
        <v>0</v>
      </c>
      <c r="I11" s="170">
        <v>0</v>
      </c>
      <c r="J11" s="170">
        <v>0</v>
      </c>
      <c r="K11" s="170">
        <v>0</v>
      </c>
      <c r="L11" s="170">
        <v>0</v>
      </c>
      <c r="M11" s="170">
        <v>0</v>
      </c>
      <c r="N11" s="170">
        <v>0</v>
      </c>
      <c r="O11" s="170">
        <v>0</v>
      </c>
      <c r="P11" s="170">
        <v>0</v>
      </c>
      <c r="Q11" s="170">
        <v>0</v>
      </c>
      <c r="R11" s="170">
        <v>0</v>
      </c>
      <c r="S11" s="170">
        <v>0</v>
      </c>
      <c r="T11" s="170">
        <v>0</v>
      </c>
      <c r="U11" s="170">
        <v>0</v>
      </c>
      <c r="V11" s="170">
        <v>0</v>
      </c>
      <c r="W11" s="170">
        <v>0</v>
      </c>
      <c r="X11" s="170">
        <v>0</v>
      </c>
      <c r="Y11" s="170">
        <v>0</v>
      </c>
      <c r="Z11" s="170">
        <v>0</v>
      </c>
      <c r="AA11" s="170">
        <v>0</v>
      </c>
      <c r="AB11" s="170">
        <v>0</v>
      </c>
      <c r="AC11" s="170">
        <v>0</v>
      </c>
      <c r="AD11" s="170">
        <v>0</v>
      </c>
      <c r="AE11" s="170">
        <v>0</v>
      </c>
      <c r="AF11" s="170">
        <v>0</v>
      </c>
      <c r="AG11" s="141">
        <f>'Datos base'!G13</f>
        <v>0</v>
      </c>
      <c r="AH11" s="87">
        <f>+AG11*(1+'Datos base'!$G$36)</f>
        <v>0</v>
      </c>
      <c r="AI11" s="87">
        <f>+AH11*(1+'Datos base'!$G$37)</f>
        <v>0</v>
      </c>
      <c r="AJ11" s="87">
        <f>+AI11*(1+'Datos base'!$G$38)</f>
        <v>0</v>
      </c>
    </row>
    <row r="12" spans="2:47" ht="16.5">
      <c r="B12" s="7"/>
      <c r="C12" s="170">
        <v>0</v>
      </c>
      <c r="D12" s="170">
        <v>0</v>
      </c>
      <c r="E12" s="170">
        <v>0</v>
      </c>
      <c r="F12" s="170">
        <v>0</v>
      </c>
      <c r="G12" s="170">
        <v>0</v>
      </c>
      <c r="H12" s="170">
        <v>0</v>
      </c>
      <c r="I12" s="170">
        <v>0</v>
      </c>
      <c r="J12" s="170">
        <v>0</v>
      </c>
      <c r="K12" s="170">
        <v>0</v>
      </c>
      <c r="L12" s="170">
        <v>0</v>
      </c>
      <c r="M12" s="170">
        <v>0</v>
      </c>
      <c r="N12" s="170">
        <v>0</v>
      </c>
      <c r="O12" s="170">
        <v>0</v>
      </c>
      <c r="P12" s="170">
        <v>0</v>
      </c>
      <c r="Q12" s="170">
        <v>0</v>
      </c>
      <c r="R12" s="170">
        <v>0</v>
      </c>
      <c r="S12" s="170">
        <v>0</v>
      </c>
      <c r="T12" s="170">
        <v>0</v>
      </c>
      <c r="U12" s="170">
        <v>0</v>
      </c>
      <c r="V12" s="170">
        <v>0</v>
      </c>
      <c r="W12" s="170">
        <v>0</v>
      </c>
      <c r="X12" s="170">
        <v>0</v>
      </c>
      <c r="Y12" s="170">
        <v>0</v>
      </c>
      <c r="Z12" s="170">
        <v>0</v>
      </c>
      <c r="AA12" s="170">
        <v>0</v>
      </c>
      <c r="AB12" s="170">
        <v>0</v>
      </c>
      <c r="AC12" s="170">
        <v>0</v>
      </c>
      <c r="AD12" s="170">
        <v>0</v>
      </c>
      <c r="AE12" s="170">
        <v>0</v>
      </c>
      <c r="AF12" s="170">
        <v>0</v>
      </c>
      <c r="AG12" s="141">
        <f>'Datos base'!G14</f>
        <v>0</v>
      </c>
      <c r="AH12" s="87">
        <f>+AG12*(1+'Datos base'!$G$36)</f>
        <v>0</v>
      </c>
      <c r="AI12" s="87">
        <f>+AH12*(1+'Datos base'!$G$37)</f>
        <v>0</v>
      </c>
      <c r="AJ12" s="87">
        <f>+AI12*(1+'Datos base'!$G$38)</f>
        <v>0</v>
      </c>
    </row>
    <row r="13" spans="2:47" ht="16.5">
      <c r="B13" s="7"/>
      <c r="C13" s="170">
        <v>0</v>
      </c>
      <c r="D13" s="170">
        <v>0</v>
      </c>
      <c r="E13" s="170">
        <v>0</v>
      </c>
      <c r="F13" s="170">
        <v>0</v>
      </c>
      <c r="G13" s="170">
        <v>0</v>
      </c>
      <c r="H13" s="170">
        <v>0</v>
      </c>
      <c r="I13" s="170">
        <v>0</v>
      </c>
      <c r="J13" s="170">
        <v>0</v>
      </c>
      <c r="K13" s="170">
        <v>0</v>
      </c>
      <c r="L13" s="170">
        <v>0</v>
      </c>
      <c r="M13" s="170">
        <v>0</v>
      </c>
      <c r="N13" s="170">
        <v>0</v>
      </c>
      <c r="O13" s="170">
        <v>0</v>
      </c>
      <c r="P13" s="170">
        <v>0</v>
      </c>
      <c r="Q13" s="170">
        <v>0</v>
      </c>
      <c r="R13" s="170">
        <v>0</v>
      </c>
      <c r="S13" s="170">
        <v>0</v>
      </c>
      <c r="T13" s="170">
        <v>0</v>
      </c>
      <c r="U13" s="170">
        <v>0</v>
      </c>
      <c r="V13" s="170">
        <v>0</v>
      </c>
      <c r="W13" s="170">
        <v>0</v>
      </c>
      <c r="X13" s="170">
        <v>0</v>
      </c>
      <c r="Y13" s="170">
        <v>0</v>
      </c>
      <c r="Z13" s="170">
        <v>0</v>
      </c>
      <c r="AA13" s="170">
        <v>0</v>
      </c>
      <c r="AB13" s="170">
        <v>0</v>
      </c>
      <c r="AC13" s="170">
        <v>0</v>
      </c>
      <c r="AD13" s="170">
        <v>0</v>
      </c>
      <c r="AE13" s="170">
        <v>0</v>
      </c>
      <c r="AF13" s="170">
        <v>0</v>
      </c>
      <c r="AG13" s="141">
        <f>'Datos base'!G15</f>
        <v>0</v>
      </c>
      <c r="AH13" s="87">
        <f>+AG13*(1+'Datos base'!$G$36)</f>
        <v>0</v>
      </c>
      <c r="AI13" s="87">
        <f>+AH13*(1+'Datos base'!$G$37)</f>
        <v>0</v>
      </c>
      <c r="AJ13" s="87">
        <f>+AI13*(1+'Datos base'!$G$38)</f>
        <v>0</v>
      </c>
    </row>
    <row r="14" spans="2:47" ht="16.5">
      <c r="B14" s="7"/>
      <c r="C14" s="170">
        <v>0</v>
      </c>
      <c r="D14" s="170">
        <v>0</v>
      </c>
      <c r="E14" s="170">
        <v>0</v>
      </c>
      <c r="F14" s="170">
        <v>0</v>
      </c>
      <c r="G14" s="170">
        <v>0</v>
      </c>
      <c r="H14" s="170">
        <v>0</v>
      </c>
      <c r="I14" s="170">
        <v>0</v>
      </c>
      <c r="J14" s="170">
        <v>0</v>
      </c>
      <c r="K14" s="170">
        <v>0</v>
      </c>
      <c r="L14" s="170">
        <v>0</v>
      </c>
      <c r="M14" s="170">
        <v>0</v>
      </c>
      <c r="N14" s="170">
        <v>0</v>
      </c>
      <c r="O14" s="170">
        <v>0</v>
      </c>
      <c r="P14" s="170">
        <v>0</v>
      </c>
      <c r="Q14" s="170">
        <v>0</v>
      </c>
      <c r="R14" s="170">
        <v>0</v>
      </c>
      <c r="S14" s="170">
        <v>0</v>
      </c>
      <c r="T14" s="170">
        <v>0</v>
      </c>
      <c r="U14" s="170">
        <v>0</v>
      </c>
      <c r="V14" s="170">
        <v>0</v>
      </c>
      <c r="W14" s="170">
        <v>0</v>
      </c>
      <c r="X14" s="170">
        <v>0</v>
      </c>
      <c r="Y14" s="170">
        <v>0</v>
      </c>
      <c r="Z14" s="170">
        <v>0</v>
      </c>
      <c r="AA14" s="170">
        <v>0</v>
      </c>
      <c r="AB14" s="170">
        <v>0</v>
      </c>
      <c r="AC14" s="170">
        <v>0</v>
      </c>
      <c r="AD14" s="170">
        <v>0</v>
      </c>
      <c r="AE14" s="170">
        <v>0</v>
      </c>
      <c r="AF14" s="170">
        <v>0</v>
      </c>
      <c r="AG14" s="141">
        <f>'Datos base'!G16</f>
        <v>0</v>
      </c>
      <c r="AH14" s="87">
        <f>+AG14*(1+'Datos base'!$G$36)</f>
        <v>0</v>
      </c>
      <c r="AI14" s="87">
        <f>+AH14*(1+'Datos base'!$G$37)</f>
        <v>0</v>
      </c>
      <c r="AJ14" s="87">
        <f>+AI14*(1+'Datos base'!$G$38)</f>
        <v>0</v>
      </c>
    </row>
    <row r="15" spans="2:47" ht="16.5" outlineLevel="1">
      <c r="B15" s="7"/>
      <c r="C15" s="170">
        <v>0</v>
      </c>
      <c r="D15" s="170">
        <v>0</v>
      </c>
      <c r="E15" s="170">
        <v>0</v>
      </c>
      <c r="F15" s="170">
        <v>0</v>
      </c>
      <c r="G15" s="170">
        <v>0</v>
      </c>
      <c r="H15" s="170">
        <v>0</v>
      </c>
      <c r="I15" s="170">
        <v>0</v>
      </c>
      <c r="J15" s="170">
        <v>0</v>
      </c>
      <c r="K15" s="170">
        <v>0</v>
      </c>
      <c r="L15" s="170">
        <v>0</v>
      </c>
      <c r="M15" s="170">
        <v>0</v>
      </c>
      <c r="N15" s="170">
        <v>0</v>
      </c>
      <c r="O15" s="170">
        <v>0</v>
      </c>
      <c r="P15" s="170">
        <v>0</v>
      </c>
      <c r="Q15" s="170">
        <v>0</v>
      </c>
      <c r="R15" s="170">
        <v>0</v>
      </c>
      <c r="S15" s="170">
        <v>0</v>
      </c>
      <c r="T15" s="170">
        <v>0</v>
      </c>
      <c r="U15" s="170">
        <v>0</v>
      </c>
      <c r="V15" s="170">
        <v>0</v>
      </c>
      <c r="W15" s="170">
        <v>0</v>
      </c>
      <c r="X15" s="170">
        <v>0</v>
      </c>
      <c r="Y15" s="170">
        <v>0</v>
      </c>
      <c r="Z15" s="170">
        <v>0</v>
      </c>
      <c r="AA15" s="170">
        <v>0</v>
      </c>
      <c r="AB15" s="170">
        <v>0</v>
      </c>
      <c r="AC15" s="170">
        <v>0</v>
      </c>
      <c r="AD15" s="170">
        <v>0</v>
      </c>
      <c r="AE15" s="170">
        <v>0</v>
      </c>
      <c r="AF15" s="170">
        <v>0</v>
      </c>
      <c r="AG15" s="141">
        <f>'Datos base'!G17</f>
        <v>0</v>
      </c>
      <c r="AH15" s="87">
        <f>+AG15*(1+'Datos base'!$G$36)</f>
        <v>0</v>
      </c>
      <c r="AI15" s="87">
        <f>+AH15*(1+'Datos base'!$G$37)</f>
        <v>0</v>
      </c>
      <c r="AJ15" s="87">
        <f>+AI15*(1+'Datos base'!$G$38)</f>
        <v>0</v>
      </c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</row>
    <row r="16" spans="2:47" ht="16.5" outlineLevel="1">
      <c r="B16" s="7"/>
      <c r="C16" s="170">
        <v>0</v>
      </c>
      <c r="D16" s="170">
        <v>0</v>
      </c>
      <c r="E16" s="170">
        <v>0</v>
      </c>
      <c r="F16" s="170">
        <v>0</v>
      </c>
      <c r="G16" s="170">
        <v>0</v>
      </c>
      <c r="H16" s="170">
        <v>0</v>
      </c>
      <c r="I16" s="170">
        <v>0</v>
      </c>
      <c r="J16" s="170">
        <v>0</v>
      </c>
      <c r="K16" s="170">
        <v>0</v>
      </c>
      <c r="L16" s="170">
        <v>0</v>
      </c>
      <c r="M16" s="170">
        <v>0</v>
      </c>
      <c r="N16" s="170">
        <v>0</v>
      </c>
      <c r="O16" s="170">
        <v>0</v>
      </c>
      <c r="P16" s="170">
        <v>0</v>
      </c>
      <c r="Q16" s="170">
        <v>0</v>
      </c>
      <c r="R16" s="170">
        <v>0</v>
      </c>
      <c r="S16" s="170">
        <v>0</v>
      </c>
      <c r="T16" s="170">
        <v>0</v>
      </c>
      <c r="U16" s="170">
        <v>0</v>
      </c>
      <c r="V16" s="170">
        <v>0</v>
      </c>
      <c r="W16" s="170">
        <v>0</v>
      </c>
      <c r="X16" s="170">
        <v>0</v>
      </c>
      <c r="Y16" s="170">
        <v>0</v>
      </c>
      <c r="Z16" s="170">
        <v>0</v>
      </c>
      <c r="AA16" s="170">
        <v>0</v>
      </c>
      <c r="AB16" s="170">
        <v>0</v>
      </c>
      <c r="AC16" s="170">
        <v>0</v>
      </c>
      <c r="AD16" s="170">
        <v>0</v>
      </c>
      <c r="AE16" s="170">
        <v>0</v>
      </c>
      <c r="AF16" s="170">
        <v>0</v>
      </c>
      <c r="AG16" s="141">
        <f>'Datos base'!G18</f>
        <v>0</v>
      </c>
      <c r="AH16" s="87">
        <f>+AG16*(1+'Datos base'!$G$36)</f>
        <v>0</v>
      </c>
      <c r="AI16" s="87">
        <f>+AH16*(1+'Datos base'!$G$37)</f>
        <v>0</v>
      </c>
      <c r="AJ16" s="87">
        <f>+AI16*(1+'Datos base'!$G$38)</f>
        <v>0</v>
      </c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</row>
    <row r="17" spans="2:47" ht="16.5" outlineLevel="1">
      <c r="B17" s="7"/>
      <c r="C17" s="170">
        <v>0</v>
      </c>
      <c r="D17" s="170">
        <v>0</v>
      </c>
      <c r="E17" s="170">
        <v>0</v>
      </c>
      <c r="F17" s="170">
        <v>0</v>
      </c>
      <c r="G17" s="170">
        <v>0</v>
      </c>
      <c r="H17" s="170">
        <v>0</v>
      </c>
      <c r="I17" s="170">
        <v>0</v>
      </c>
      <c r="J17" s="170">
        <v>0</v>
      </c>
      <c r="K17" s="170">
        <v>0</v>
      </c>
      <c r="L17" s="170">
        <v>0</v>
      </c>
      <c r="M17" s="170">
        <v>0</v>
      </c>
      <c r="N17" s="170">
        <v>0</v>
      </c>
      <c r="O17" s="170">
        <v>0</v>
      </c>
      <c r="P17" s="170">
        <v>0</v>
      </c>
      <c r="Q17" s="170">
        <v>0</v>
      </c>
      <c r="R17" s="170">
        <v>0</v>
      </c>
      <c r="S17" s="170">
        <v>0</v>
      </c>
      <c r="T17" s="170">
        <v>0</v>
      </c>
      <c r="U17" s="170">
        <v>0</v>
      </c>
      <c r="V17" s="170">
        <v>0</v>
      </c>
      <c r="W17" s="170">
        <v>0</v>
      </c>
      <c r="X17" s="170">
        <v>0</v>
      </c>
      <c r="Y17" s="170">
        <v>0</v>
      </c>
      <c r="Z17" s="170">
        <v>0</v>
      </c>
      <c r="AA17" s="170">
        <v>0</v>
      </c>
      <c r="AB17" s="170">
        <v>0</v>
      </c>
      <c r="AC17" s="170">
        <v>0</v>
      </c>
      <c r="AD17" s="170">
        <v>0</v>
      </c>
      <c r="AE17" s="170">
        <v>0</v>
      </c>
      <c r="AF17" s="170">
        <v>0</v>
      </c>
      <c r="AG17" s="141">
        <f>'Datos base'!G19</f>
        <v>0</v>
      </c>
      <c r="AH17" s="87">
        <f>+AG17*(1+'Datos base'!$G$36)</f>
        <v>0</v>
      </c>
      <c r="AI17" s="87">
        <f>+AH17*(1+'Datos base'!$G$37)</f>
        <v>0</v>
      </c>
      <c r="AJ17" s="87">
        <f>+AI17*(1+'Datos base'!$G$38)</f>
        <v>0</v>
      </c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</row>
    <row r="18" spans="2:47" ht="16.5" outlineLevel="1">
      <c r="B18" s="7"/>
      <c r="C18" s="170">
        <v>0</v>
      </c>
      <c r="D18" s="170">
        <v>0</v>
      </c>
      <c r="E18" s="170">
        <v>0</v>
      </c>
      <c r="F18" s="170">
        <v>0</v>
      </c>
      <c r="G18" s="170">
        <v>0</v>
      </c>
      <c r="H18" s="170">
        <v>0</v>
      </c>
      <c r="I18" s="170">
        <v>0</v>
      </c>
      <c r="J18" s="170">
        <v>0</v>
      </c>
      <c r="K18" s="170">
        <v>0</v>
      </c>
      <c r="L18" s="170">
        <v>0</v>
      </c>
      <c r="M18" s="170">
        <v>0</v>
      </c>
      <c r="N18" s="170">
        <v>0</v>
      </c>
      <c r="O18" s="170">
        <v>0</v>
      </c>
      <c r="P18" s="170">
        <v>0</v>
      </c>
      <c r="Q18" s="170">
        <v>0</v>
      </c>
      <c r="R18" s="170">
        <v>0</v>
      </c>
      <c r="S18" s="170">
        <v>0</v>
      </c>
      <c r="T18" s="170">
        <v>0</v>
      </c>
      <c r="U18" s="170">
        <v>0</v>
      </c>
      <c r="V18" s="170">
        <v>0</v>
      </c>
      <c r="W18" s="170">
        <v>0</v>
      </c>
      <c r="X18" s="170">
        <v>0</v>
      </c>
      <c r="Y18" s="170">
        <v>0</v>
      </c>
      <c r="Z18" s="170">
        <v>0</v>
      </c>
      <c r="AA18" s="170">
        <v>0</v>
      </c>
      <c r="AB18" s="170">
        <v>0</v>
      </c>
      <c r="AC18" s="170">
        <v>0</v>
      </c>
      <c r="AD18" s="170">
        <v>0</v>
      </c>
      <c r="AE18" s="170">
        <v>0</v>
      </c>
      <c r="AF18" s="170">
        <v>0</v>
      </c>
      <c r="AG18" s="141">
        <f>'Datos base'!G20</f>
        <v>0</v>
      </c>
      <c r="AH18" s="87">
        <f>+AG18*(1+'Datos base'!$G$36)</f>
        <v>0</v>
      </c>
      <c r="AI18" s="87">
        <f>+AH18*(1+'Datos base'!$G$37)</f>
        <v>0</v>
      </c>
      <c r="AJ18" s="87">
        <f>+AI18*(1+'Datos base'!$G$38)</f>
        <v>0</v>
      </c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</row>
    <row r="19" spans="2:47" ht="16.5" outlineLevel="1">
      <c r="B19" s="7"/>
      <c r="C19" s="170">
        <v>0</v>
      </c>
      <c r="D19" s="170">
        <v>0</v>
      </c>
      <c r="E19" s="170">
        <v>0</v>
      </c>
      <c r="F19" s="170">
        <v>0</v>
      </c>
      <c r="G19" s="170">
        <v>0</v>
      </c>
      <c r="H19" s="170">
        <v>0</v>
      </c>
      <c r="I19" s="170">
        <v>0</v>
      </c>
      <c r="J19" s="170">
        <v>0</v>
      </c>
      <c r="K19" s="170">
        <v>0</v>
      </c>
      <c r="L19" s="170">
        <v>0</v>
      </c>
      <c r="M19" s="170">
        <v>0</v>
      </c>
      <c r="N19" s="170">
        <v>0</v>
      </c>
      <c r="O19" s="170">
        <v>0</v>
      </c>
      <c r="P19" s="170">
        <v>0</v>
      </c>
      <c r="Q19" s="170">
        <v>0</v>
      </c>
      <c r="R19" s="170">
        <v>0</v>
      </c>
      <c r="S19" s="170">
        <v>0</v>
      </c>
      <c r="T19" s="170">
        <v>0</v>
      </c>
      <c r="U19" s="170">
        <v>0</v>
      </c>
      <c r="V19" s="170">
        <v>0</v>
      </c>
      <c r="W19" s="170">
        <v>0</v>
      </c>
      <c r="X19" s="170">
        <v>0</v>
      </c>
      <c r="Y19" s="170">
        <v>0</v>
      </c>
      <c r="Z19" s="170">
        <v>0</v>
      </c>
      <c r="AA19" s="170">
        <v>0</v>
      </c>
      <c r="AB19" s="170">
        <v>0</v>
      </c>
      <c r="AC19" s="170">
        <v>0</v>
      </c>
      <c r="AD19" s="170">
        <v>0</v>
      </c>
      <c r="AE19" s="170">
        <v>0</v>
      </c>
      <c r="AF19" s="170">
        <v>0</v>
      </c>
      <c r="AG19" s="141">
        <f>'Datos base'!G21</f>
        <v>0</v>
      </c>
      <c r="AH19" s="87">
        <f>+AG19*(1+'Datos base'!$G$36)</f>
        <v>0</v>
      </c>
      <c r="AI19" s="87">
        <f>+AH19*(1+'Datos base'!$G$37)</f>
        <v>0</v>
      </c>
      <c r="AJ19" s="87">
        <f>+AI19*(1+'Datos base'!$G$38)</f>
        <v>0</v>
      </c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</row>
    <row r="20" spans="2:47" ht="16.5" outlineLevel="1">
      <c r="B20" s="7"/>
      <c r="C20" s="170">
        <v>0</v>
      </c>
      <c r="D20" s="170">
        <v>0</v>
      </c>
      <c r="E20" s="170">
        <v>0</v>
      </c>
      <c r="F20" s="170">
        <v>0</v>
      </c>
      <c r="G20" s="170">
        <v>0</v>
      </c>
      <c r="H20" s="170">
        <v>0</v>
      </c>
      <c r="I20" s="170">
        <v>0</v>
      </c>
      <c r="J20" s="170">
        <v>0</v>
      </c>
      <c r="K20" s="170">
        <v>0</v>
      </c>
      <c r="L20" s="170">
        <v>0</v>
      </c>
      <c r="M20" s="170">
        <v>0</v>
      </c>
      <c r="N20" s="170">
        <v>0</v>
      </c>
      <c r="O20" s="170">
        <v>0</v>
      </c>
      <c r="P20" s="170">
        <v>0</v>
      </c>
      <c r="Q20" s="170">
        <v>0</v>
      </c>
      <c r="R20" s="170">
        <v>0</v>
      </c>
      <c r="S20" s="170">
        <v>0</v>
      </c>
      <c r="T20" s="170">
        <v>0</v>
      </c>
      <c r="U20" s="170">
        <v>0</v>
      </c>
      <c r="V20" s="170">
        <v>0</v>
      </c>
      <c r="W20" s="170">
        <v>0</v>
      </c>
      <c r="X20" s="170">
        <v>0</v>
      </c>
      <c r="Y20" s="170">
        <v>0</v>
      </c>
      <c r="Z20" s="170">
        <v>0</v>
      </c>
      <c r="AA20" s="170">
        <v>0</v>
      </c>
      <c r="AB20" s="170">
        <v>0</v>
      </c>
      <c r="AC20" s="170">
        <v>0</v>
      </c>
      <c r="AD20" s="170">
        <v>0</v>
      </c>
      <c r="AE20" s="170">
        <v>0</v>
      </c>
      <c r="AF20" s="170">
        <v>0</v>
      </c>
      <c r="AG20" s="141">
        <f>'Datos base'!G22</f>
        <v>0</v>
      </c>
      <c r="AH20" s="87">
        <f>+AG20*(1+'Datos base'!$G$36)</f>
        <v>0</v>
      </c>
      <c r="AI20" s="87">
        <f>+AH20*(1+'Datos base'!$G$37)</f>
        <v>0</v>
      </c>
      <c r="AJ20" s="87">
        <f>+AI20*(1+'Datos base'!$G$38)</f>
        <v>0</v>
      </c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</row>
    <row r="21" spans="2:47" ht="16.5" outlineLevel="1">
      <c r="B21" s="7"/>
      <c r="C21" s="170">
        <v>0</v>
      </c>
      <c r="D21" s="170">
        <v>0</v>
      </c>
      <c r="E21" s="170">
        <v>0</v>
      </c>
      <c r="F21" s="170">
        <v>0</v>
      </c>
      <c r="G21" s="170">
        <v>0</v>
      </c>
      <c r="H21" s="170">
        <v>0</v>
      </c>
      <c r="I21" s="170">
        <v>0</v>
      </c>
      <c r="J21" s="170">
        <v>0</v>
      </c>
      <c r="K21" s="170">
        <v>0</v>
      </c>
      <c r="L21" s="170">
        <v>0</v>
      </c>
      <c r="M21" s="170">
        <v>0</v>
      </c>
      <c r="N21" s="170">
        <v>0</v>
      </c>
      <c r="O21" s="170">
        <v>0</v>
      </c>
      <c r="P21" s="170">
        <v>0</v>
      </c>
      <c r="Q21" s="170">
        <v>0</v>
      </c>
      <c r="R21" s="170">
        <v>0</v>
      </c>
      <c r="S21" s="170">
        <v>0</v>
      </c>
      <c r="T21" s="170">
        <v>0</v>
      </c>
      <c r="U21" s="170">
        <v>0</v>
      </c>
      <c r="V21" s="170">
        <v>0</v>
      </c>
      <c r="W21" s="170">
        <v>0</v>
      </c>
      <c r="X21" s="170">
        <v>0</v>
      </c>
      <c r="Y21" s="170">
        <v>0</v>
      </c>
      <c r="Z21" s="170">
        <v>0</v>
      </c>
      <c r="AA21" s="170">
        <v>0</v>
      </c>
      <c r="AB21" s="170">
        <v>0</v>
      </c>
      <c r="AC21" s="170">
        <v>0</v>
      </c>
      <c r="AD21" s="170">
        <v>0</v>
      </c>
      <c r="AE21" s="170">
        <v>0</v>
      </c>
      <c r="AF21" s="170">
        <v>0</v>
      </c>
      <c r="AG21" s="141">
        <f>'Datos base'!G23</f>
        <v>0</v>
      </c>
      <c r="AH21" s="87">
        <f>+AG21*(1+'Datos base'!$G$36)</f>
        <v>0</v>
      </c>
      <c r="AI21" s="87">
        <f>+AH21*(1+'Datos base'!$G$37)</f>
        <v>0</v>
      </c>
      <c r="AJ21" s="87">
        <f>+AI21*(1+'Datos base'!$G$38)</f>
        <v>0</v>
      </c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</row>
    <row r="22" spans="2:47" ht="16.5" outlineLevel="1">
      <c r="B22" s="7" t="str">
        <f>IF(+'Datos base'!F24=0,"",'Datos base'!F24)</f>
        <v/>
      </c>
      <c r="C22" s="170">
        <v>0</v>
      </c>
      <c r="D22" s="170">
        <v>0</v>
      </c>
      <c r="E22" s="170">
        <v>0</v>
      </c>
      <c r="F22" s="170">
        <v>0</v>
      </c>
      <c r="G22" s="170">
        <v>0</v>
      </c>
      <c r="H22" s="170">
        <v>0</v>
      </c>
      <c r="I22" s="170">
        <v>0</v>
      </c>
      <c r="J22" s="170">
        <v>0</v>
      </c>
      <c r="K22" s="170">
        <v>0</v>
      </c>
      <c r="L22" s="170">
        <v>0</v>
      </c>
      <c r="M22" s="170">
        <v>0</v>
      </c>
      <c r="N22" s="170">
        <v>0</v>
      </c>
      <c r="O22" s="170">
        <v>0</v>
      </c>
      <c r="P22" s="170">
        <v>0</v>
      </c>
      <c r="Q22" s="170">
        <v>0</v>
      </c>
      <c r="R22" s="170">
        <v>0</v>
      </c>
      <c r="S22" s="170">
        <v>0</v>
      </c>
      <c r="T22" s="170">
        <v>0</v>
      </c>
      <c r="U22" s="170">
        <v>0</v>
      </c>
      <c r="V22" s="170">
        <v>0</v>
      </c>
      <c r="W22" s="170">
        <v>0</v>
      </c>
      <c r="X22" s="170">
        <v>0</v>
      </c>
      <c r="Y22" s="170">
        <v>0</v>
      </c>
      <c r="Z22" s="170">
        <v>0</v>
      </c>
      <c r="AA22" s="170">
        <v>0</v>
      </c>
      <c r="AB22" s="170">
        <v>0</v>
      </c>
      <c r="AC22" s="170">
        <v>0</v>
      </c>
      <c r="AD22" s="170">
        <v>0</v>
      </c>
      <c r="AE22" s="170">
        <v>0</v>
      </c>
      <c r="AF22" s="170">
        <v>0</v>
      </c>
      <c r="AG22" s="141">
        <f>'Datos base'!G24</f>
        <v>0</v>
      </c>
      <c r="AH22" s="87">
        <f>+AG22*(1+'Datos base'!$G$36)</f>
        <v>0</v>
      </c>
      <c r="AI22" s="87">
        <f>+AH22*(1+'Datos base'!$G$37)</f>
        <v>0</v>
      </c>
      <c r="AJ22" s="87">
        <f>+AI22*(1+'Datos base'!$G$38)</f>
        <v>0</v>
      </c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</row>
    <row r="23" spans="2:47" ht="16.5" outlineLevel="1">
      <c r="B23" s="7" t="str">
        <f>IF(+'Datos base'!F25=0,"",'Datos base'!F25)</f>
        <v/>
      </c>
      <c r="C23" s="170">
        <v>0</v>
      </c>
      <c r="D23" s="170">
        <v>0</v>
      </c>
      <c r="E23" s="170">
        <v>0</v>
      </c>
      <c r="F23" s="170">
        <v>0</v>
      </c>
      <c r="G23" s="170">
        <v>0</v>
      </c>
      <c r="H23" s="170">
        <v>0</v>
      </c>
      <c r="I23" s="170">
        <v>0</v>
      </c>
      <c r="J23" s="170">
        <v>0</v>
      </c>
      <c r="K23" s="170">
        <v>0</v>
      </c>
      <c r="L23" s="170">
        <v>0</v>
      </c>
      <c r="M23" s="170">
        <v>0</v>
      </c>
      <c r="N23" s="170">
        <v>0</v>
      </c>
      <c r="O23" s="170">
        <v>0</v>
      </c>
      <c r="P23" s="170">
        <v>0</v>
      </c>
      <c r="Q23" s="170">
        <v>0</v>
      </c>
      <c r="R23" s="170">
        <v>0</v>
      </c>
      <c r="S23" s="170">
        <v>0</v>
      </c>
      <c r="T23" s="170">
        <v>0</v>
      </c>
      <c r="U23" s="170">
        <v>0</v>
      </c>
      <c r="V23" s="170">
        <v>0</v>
      </c>
      <c r="W23" s="170">
        <v>0</v>
      </c>
      <c r="X23" s="170">
        <v>0</v>
      </c>
      <c r="Y23" s="170">
        <v>0</v>
      </c>
      <c r="Z23" s="170">
        <v>0</v>
      </c>
      <c r="AA23" s="170">
        <v>0</v>
      </c>
      <c r="AB23" s="170">
        <v>0</v>
      </c>
      <c r="AC23" s="170">
        <v>0</v>
      </c>
      <c r="AD23" s="170">
        <v>0</v>
      </c>
      <c r="AE23" s="170">
        <v>0</v>
      </c>
      <c r="AF23" s="170">
        <v>0</v>
      </c>
      <c r="AG23" s="141">
        <f>'Datos base'!G25</f>
        <v>0</v>
      </c>
      <c r="AH23" s="87">
        <f>+AG23*(1+'Datos base'!$G$36)</f>
        <v>0</v>
      </c>
      <c r="AI23" s="87">
        <f>+AH23*(1+'Datos base'!$G$37)</f>
        <v>0</v>
      </c>
      <c r="AJ23" s="87">
        <f>+AI23*(1+'Datos base'!$G$38)</f>
        <v>0</v>
      </c>
      <c r="AK23" s="86"/>
      <c r="AL23" s="86"/>
      <c r="AM23" s="86"/>
      <c r="AN23" s="86"/>
      <c r="AO23" s="86"/>
      <c r="AP23" s="86"/>
      <c r="AQ23" s="86"/>
      <c r="AR23" s="86"/>
      <c r="AS23" s="86"/>
      <c r="AT23" s="86"/>
      <c r="AU23" s="86"/>
    </row>
    <row r="24" spans="2:47" ht="16.5" outlineLevel="1">
      <c r="B24" s="7" t="str">
        <f>IF(+'Datos base'!F26=0,"",'Datos base'!F26)</f>
        <v/>
      </c>
      <c r="C24" s="170">
        <v>0</v>
      </c>
      <c r="D24" s="170">
        <v>0</v>
      </c>
      <c r="E24" s="170">
        <v>0</v>
      </c>
      <c r="F24" s="170">
        <v>0</v>
      </c>
      <c r="G24" s="170">
        <v>0</v>
      </c>
      <c r="H24" s="170">
        <v>0</v>
      </c>
      <c r="I24" s="170">
        <v>0</v>
      </c>
      <c r="J24" s="170">
        <v>0</v>
      </c>
      <c r="K24" s="170">
        <v>0</v>
      </c>
      <c r="L24" s="170">
        <v>0</v>
      </c>
      <c r="M24" s="170">
        <v>0</v>
      </c>
      <c r="N24" s="170">
        <v>0</v>
      </c>
      <c r="O24" s="170">
        <v>0</v>
      </c>
      <c r="P24" s="170">
        <v>0</v>
      </c>
      <c r="Q24" s="170">
        <v>0</v>
      </c>
      <c r="R24" s="170">
        <v>0</v>
      </c>
      <c r="S24" s="170">
        <v>0</v>
      </c>
      <c r="T24" s="170">
        <v>0</v>
      </c>
      <c r="U24" s="170">
        <v>0</v>
      </c>
      <c r="V24" s="170">
        <v>0</v>
      </c>
      <c r="W24" s="170">
        <v>0</v>
      </c>
      <c r="X24" s="170">
        <v>0</v>
      </c>
      <c r="Y24" s="170">
        <v>0</v>
      </c>
      <c r="Z24" s="170">
        <v>0</v>
      </c>
      <c r="AA24" s="170">
        <v>0</v>
      </c>
      <c r="AB24" s="170">
        <v>0</v>
      </c>
      <c r="AC24" s="170">
        <v>0</v>
      </c>
      <c r="AD24" s="170">
        <v>0</v>
      </c>
      <c r="AE24" s="170">
        <v>0</v>
      </c>
      <c r="AF24" s="170">
        <v>0</v>
      </c>
      <c r="AG24" s="141">
        <f>'Datos base'!G26</f>
        <v>0</v>
      </c>
      <c r="AH24" s="87">
        <f>+AG24*(1+'Datos base'!$G$36)</f>
        <v>0</v>
      </c>
      <c r="AI24" s="87">
        <f>+AH24*(1+'Datos base'!$G$37)</f>
        <v>0</v>
      </c>
      <c r="AJ24" s="87">
        <f>+AI24*(1+'Datos base'!$G$38)</f>
        <v>0</v>
      </c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</row>
    <row r="25" spans="2:47" ht="16.5" outlineLevel="1">
      <c r="B25" s="7" t="str">
        <f>IF(+'Datos base'!F27=0,"",'Datos base'!F27)</f>
        <v/>
      </c>
      <c r="C25" s="170">
        <v>0</v>
      </c>
      <c r="D25" s="170">
        <v>0</v>
      </c>
      <c r="E25" s="170">
        <v>0</v>
      </c>
      <c r="F25" s="170">
        <v>0</v>
      </c>
      <c r="G25" s="170">
        <v>0</v>
      </c>
      <c r="H25" s="170">
        <v>0</v>
      </c>
      <c r="I25" s="170">
        <v>0</v>
      </c>
      <c r="J25" s="170">
        <v>0</v>
      </c>
      <c r="K25" s="170">
        <v>0</v>
      </c>
      <c r="L25" s="170">
        <v>0</v>
      </c>
      <c r="M25" s="170">
        <v>0</v>
      </c>
      <c r="N25" s="170">
        <v>0</v>
      </c>
      <c r="O25" s="170">
        <v>0</v>
      </c>
      <c r="P25" s="170">
        <v>0</v>
      </c>
      <c r="Q25" s="170">
        <v>0</v>
      </c>
      <c r="R25" s="170">
        <v>0</v>
      </c>
      <c r="S25" s="170">
        <v>0</v>
      </c>
      <c r="T25" s="170">
        <v>0</v>
      </c>
      <c r="U25" s="170">
        <v>0</v>
      </c>
      <c r="V25" s="170">
        <v>0</v>
      </c>
      <c r="W25" s="170">
        <v>0</v>
      </c>
      <c r="X25" s="170">
        <v>0</v>
      </c>
      <c r="Y25" s="170">
        <v>0</v>
      </c>
      <c r="Z25" s="170">
        <v>0</v>
      </c>
      <c r="AA25" s="170">
        <v>0</v>
      </c>
      <c r="AB25" s="170">
        <v>0</v>
      </c>
      <c r="AC25" s="170">
        <v>0</v>
      </c>
      <c r="AD25" s="170">
        <v>0</v>
      </c>
      <c r="AE25" s="170">
        <v>0</v>
      </c>
      <c r="AF25" s="170">
        <v>0</v>
      </c>
      <c r="AG25" s="141">
        <f>'Datos base'!G27</f>
        <v>0</v>
      </c>
      <c r="AH25" s="87">
        <f>+AG25*(1+'Datos base'!$G$36)</f>
        <v>0</v>
      </c>
      <c r="AI25" s="87">
        <f>+AH25*(1+'Datos base'!$G$37)</f>
        <v>0</v>
      </c>
      <c r="AJ25" s="87">
        <f>+AI25*(1+'Datos base'!$G$38)</f>
        <v>0</v>
      </c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</row>
    <row r="26" spans="2:47" ht="16.5" outlineLevel="1">
      <c r="B26" s="7" t="str">
        <f>IF(+'Datos base'!F28=0,"",'Datos base'!F28)</f>
        <v/>
      </c>
      <c r="C26" s="170">
        <v>0</v>
      </c>
      <c r="D26" s="170">
        <v>0</v>
      </c>
      <c r="E26" s="170">
        <v>0</v>
      </c>
      <c r="F26" s="170">
        <v>0</v>
      </c>
      <c r="G26" s="170">
        <v>0</v>
      </c>
      <c r="H26" s="170">
        <v>0</v>
      </c>
      <c r="I26" s="170">
        <v>0</v>
      </c>
      <c r="J26" s="170">
        <v>0</v>
      </c>
      <c r="K26" s="170">
        <v>0</v>
      </c>
      <c r="L26" s="170">
        <v>0</v>
      </c>
      <c r="M26" s="170">
        <v>0</v>
      </c>
      <c r="N26" s="170">
        <v>0</v>
      </c>
      <c r="O26" s="170">
        <v>0</v>
      </c>
      <c r="P26" s="170">
        <v>0</v>
      </c>
      <c r="Q26" s="170">
        <v>0</v>
      </c>
      <c r="R26" s="170">
        <v>0</v>
      </c>
      <c r="S26" s="170">
        <v>0</v>
      </c>
      <c r="T26" s="170">
        <v>0</v>
      </c>
      <c r="U26" s="170">
        <v>0</v>
      </c>
      <c r="V26" s="170">
        <v>0</v>
      </c>
      <c r="W26" s="170">
        <v>0</v>
      </c>
      <c r="X26" s="170">
        <v>0</v>
      </c>
      <c r="Y26" s="170">
        <v>0</v>
      </c>
      <c r="Z26" s="170">
        <v>0</v>
      </c>
      <c r="AA26" s="170">
        <v>0</v>
      </c>
      <c r="AB26" s="170">
        <v>0</v>
      </c>
      <c r="AC26" s="170">
        <v>0</v>
      </c>
      <c r="AD26" s="170">
        <v>0</v>
      </c>
      <c r="AE26" s="170">
        <v>0</v>
      </c>
      <c r="AF26" s="170">
        <v>0</v>
      </c>
      <c r="AG26" s="141">
        <f>'Datos base'!G28</f>
        <v>0</v>
      </c>
      <c r="AH26" s="87">
        <f>+AG26*(1+'Datos base'!$G$36)</f>
        <v>0</v>
      </c>
      <c r="AI26" s="87">
        <f>+AH26*(1+'Datos base'!$G$37)</f>
        <v>0</v>
      </c>
      <c r="AJ26" s="87">
        <f>+AI26*(1+'Datos base'!$G$38)</f>
        <v>0</v>
      </c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</row>
    <row r="27" spans="2:47" ht="16.5" outlineLevel="1">
      <c r="B27" s="7" t="str">
        <f>IF(+'Datos base'!F29=0,"",'Datos base'!F29)</f>
        <v/>
      </c>
      <c r="C27" s="170">
        <v>0</v>
      </c>
      <c r="D27" s="170">
        <v>0</v>
      </c>
      <c r="E27" s="170">
        <v>0</v>
      </c>
      <c r="F27" s="170">
        <v>0</v>
      </c>
      <c r="G27" s="170">
        <v>0</v>
      </c>
      <c r="H27" s="170">
        <v>0</v>
      </c>
      <c r="I27" s="170">
        <v>0</v>
      </c>
      <c r="J27" s="170">
        <v>0</v>
      </c>
      <c r="K27" s="170">
        <v>0</v>
      </c>
      <c r="L27" s="170">
        <v>0</v>
      </c>
      <c r="M27" s="170">
        <v>0</v>
      </c>
      <c r="N27" s="170">
        <v>0</v>
      </c>
      <c r="O27" s="170">
        <v>0</v>
      </c>
      <c r="P27" s="170">
        <v>0</v>
      </c>
      <c r="Q27" s="170">
        <v>0</v>
      </c>
      <c r="R27" s="170">
        <v>0</v>
      </c>
      <c r="S27" s="170">
        <v>0</v>
      </c>
      <c r="T27" s="170">
        <v>0</v>
      </c>
      <c r="U27" s="170">
        <v>0</v>
      </c>
      <c r="V27" s="170">
        <v>0</v>
      </c>
      <c r="W27" s="170">
        <v>0</v>
      </c>
      <c r="X27" s="170">
        <v>0</v>
      </c>
      <c r="Y27" s="170">
        <v>0</v>
      </c>
      <c r="Z27" s="170">
        <v>0</v>
      </c>
      <c r="AA27" s="170">
        <v>0</v>
      </c>
      <c r="AB27" s="170">
        <v>0</v>
      </c>
      <c r="AC27" s="170">
        <v>0</v>
      </c>
      <c r="AD27" s="170">
        <v>0</v>
      </c>
      <c r="AE27" s="170">
        <v>0</v>
      </c>
      <c r="AF27" s="170">
        <v>0</v>
      </c>
      <c r="AG27" s="141">
        <f>'Datos base'!G29</f>
        <v>0</v>
      </c>
      <c r="AH27" s="87">
        <f>+AG27*(1+'Datos base'!$G$36)</f>
        <v>0</v>
      </c>
      <c r="AI27" s="87">
        <f>+AH27*(1+'Datos base'!$G$37)</f>
        <v>0</v>
      </c>
      <c r="AJ27" s="87">
        <f>+AI27*(1+'Datos base'!$G$38)</f>
        <v>0</v>
      </c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</row>
    <row r="28" spans="2:47" ht="16.5" outlineLevel="1">
      <c r="B28" s="7" t="str">
        <f>IF(+'Datos base'!F30=0,"",'Datos base'!F30)</f>
        <v/>
      </c>
      <c r="C28" s="170">
        <v>0</v>
      </c>
      <c r="D28" s="170">
        <v>0</v>
      </c>
      <c r="E28" s="170">
        <v>0</v>
      </c>
      <c r="F28" s="170">
        <v>0</v>
      </c>
      <c r="G28" s="170">
        <v>0</v>
      </c>
      <c r="H28" s="170">
        <v>0</v>
      </c>
      <c r="I28" s="170">
        <v>0</v>
      </c>
      <c r="J28" s="170">
        <v>0</v>
      </c>
      <c r="K28" s="170">
        <v>0</v>
      </c>
      <c r="L28" s="170">
        <v>0</v>
      </c>
      <c r="M28" s="170">
        <v>0</v>
      </c>
      <c r="N28" s="170">
        <v>0</v>
      </c>
      <c r="O28" s="170">
        <v>0</v>
      </c>
      <c r="P28" s="170">
        <v>0</v>
      </c>
      <c r="Q28" s="170">
        <v>0</v>
      </c>
      <c r="R28" s="170">
        <v>0</v>
      </c>
      <c r="S28" s="170">
        <v>0</v>
      </c>
      <c r="T28" s="170">
        <v>0</v>
      </c>
      <c r="U28" s="170">
        <v>0</v>
      </c>
      <c r="V28" s="170">
        <v>0</v>
      </c>
      <c r="W28" s="170">
        <v>0</v>
      </c>
      <c r="X28" s="170">
        <v>0</v>
      </c>
      <c r="Y28" s="170">
        <v>0</v>
      </c>
      <c r="Z28" s="170">
        <v>0</v>
      </c>
      <c r="AA28" s="170">
        <v>0</v>
      </c>
      <c r="AB28" s="170">
        <v>0</v>
      </c>
      <c r="AC28" s="170">
        <v>0</v>
      </c>
      <c r="AD28" s="170">
        <v>0</v>
      </c>
      <c r="AE28" s="170">
        <v>0</v>
      </c>
      <c r="AF28" s="170">
        <v>0</v>
      </c>
      <c r="AG28" s="141">
        <f>'Datos base'!G30</f>
        <v>0</v>
      </c>
      <c r="AH28" s="87">
        <f>+AG28*(1+'Datos base'!$G$36)</f>
        <v>0</v>
      </c>
      <c r="AI28" s="87">
        <f>+AH28*(1+'Datos base'!$G$37)</f>
        <v>0</v>
      </c>
      <c r="AJ28" s="87">
        <f>+AI28*(1+'Datos base'!$G$38)</f>
        <v>0</v>
      </c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</row>
    <row r="29" spans="2:47" ht="16.5" outlineLevel="1">
      <c r="B29" s="7" t="str">
        <f>IF(+'Datos base'!F31=0,"",'Datos base'!F31)</f>
        <v/>
      </c>
      <c r="C29" s="170">
        <v>0</v>
      </c>
      <c r="D29" s="170">
        <v>0</v>
      </c>
      <c r="E29" s="170">
        <v>0</v>
      </c>
      <c r="F29" s="170">
        <v>0</v>
      </c>
      <c r="G29" s="170">
        <v>0</v>
      </c>
      <c r="H29" s="170">
        <v>0</v>
      </c>
      <c r="I29" s="170">
        <v>0</v>
      </c>
      <c r="J29" s="170">
        <v>0</v>
      </c>
      <c r="K29" s="170">
        <v>0</v>
      </c>
      <c r="L29" s="170">
        <v>0</v>
      </c>
      <c r="M29" s="170">
        <v>0</v>
      </c>
      <c r="N29" s="170">
        <v>0</v>
      </c>
      <c r="O29" s="170">
        <v>0</v>
      </c>
      <c r="P29" s="170">
        <v>0</v>
      </c>
      <c r="Q29" s="170">
        <v>0</v>
      </c>
      <c r="R29" s="170">
        <v>0</v>
      </c>
      <c r="S29" s="170">
        <v>0</v>
      </c>
      <c r="T29" s="170">
        <v>0</v>
      </c>
      <c r="U29" s="170">
        <v>0</v>
      </c>
      <c r="V29" s="170">
        <v>0</v>
      </c>
      <c r="W29" s="170">
        <v>0</v>
      </c>
      <c r="X29" s="170">
        <v>0</v>
      </c>
      <c r="Y29" s="170">
        <v>0</v>
      </c>
      <c r="Z29" s="170">
        <v>0</v>
      </c>
      <c r="AA29" s="170">
        <v>0</v>
      </c>
      <c r="AB29" s="170">
        <v>0</v>
      </c>
      <c r="AC29" s="170">
        <v>0</v>
      </c>
      <c r="AD29" s="170">
        <v>0</v>
      </c>
      <c r="AE29" s="170">
        <v>0</v>
      </c>
      <c r="AF29" s="170">
        <v>0</v>
      </c>
      <c r="AG29" s="141">
        <f>'Datos base'!G31</f>
        <v>0</v>
      </c>
      <c r="AH29" s="87">
        <f>+AG29*(1+'Datos base'!$G$36)</f>
        <v>0</v>
      </c>
      <c r="AI29" s="87">
        <f>+AH29*(1+'Datos base'!$G$37)</f>
        <v>0</v>
      </c>
      <c r="AJ29" s="87">
        <f>+AI29*(1+'Datos base'!$G$38)</f>
        <v>0</v>
      </c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</row>
    <row r="30" spans="2:47" ht="16.5" outlineLevel="1">
      <c r="B30" s="7" t="str">
        <f>IF(+'Datos base'!F32=0,"",'Datos base'!F32)</f>
        <v/>
      </c>
      <c r="C30" s="170">
        <v>0</v>
      </c>
      <c r="D30" s="170">
        <v>0</v>
      </c>
      <c r="E30" s="170">
        <v>0</v>
      </c>
      <c r="F30" s="170">
        <v>0</v>
      </c>
      <c r="G30" s="170">
        <v>0</v>
      </c>
      <c r="H30" s="170">
        <v>0</v>
      </c>
      <c r="I30" s="170">
        <v>0</v>
      </c>
      <c r="J30" s="170">
        <v>0</v>
      </c>
      <c r="K30" s="170">
        <v>0</v>
      </c>
      <c r="L30" s="170">
        <v>0</v>
      </c>
      <c r="M30" s="170">
        <v>0</v>
      </c>
      <c r="N30" s="170">
        <v>0</v>
      </c>
      <c r="O30" s="170">
        <v>0</v>
      </c>
      <c r="P30" s="170">
        <v>0</v>
      </c>
      <c r="Q30" s="170">
        <v>0</v>
      </c>
      <c r="R30" s="170">
        <v>0</v>
      </c>
      <c r="S30" s="170">
        <v>0</v>
      </c>
      <c r="T30" s="170">
        <v>0</v>
      </c>
      <c r="U30" s="170">
        <v>0</v>
      </c>
      <c r="V30" s="170">
        <v>0</v>
      </c>
      <c r="W30" s="170">
        <v>0</v>
      </c>
      <c r="X30" s="170">
        <v>0</v>
      </c>
      <c r="Y30" s="170">
        <v>0</v>
      </c>
      <c r="Z30" s="170">
        <v>0</v>
      </c>
      <c r="AA30" s="170">
        <v>0</v>
      </c>
      <c r="AB30" s="170">
        <v>0</v>
      </c>
      <c r="AC30" s="170">
        <v>0</v>
      </c>
      <c r="AD30" s="170">
        <v>0</v>
      </c>
      <c r="AE30" s="170">
        <v>0</v>
      </c>
      <c r="AF30" s="170">
        <v>0</v>
      </c>
      <c r="AG30" s="141">
        <f>'Datos base'!G32</f>
        <v>0</v>
      </c>
      <c r="AH30" s="87">
        <f>+AG30*(1+'Datos base'!$G$36)</f>
        <v>0</v>
      </c>
      <c r="AI30" s="87">
        <f>+AH30*(1+'Datos base'!$G$37)</f>
        <v>0</v>
      </c>
      <c r="AJ30" s="87">
        <f>+AI30*(1+'Datos base'!$G$38)</f>
        <v>0</v>
      </c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</row>
    <row r="31" spans="2:47" ht="16.5" outlineLevel="1">
      <c r="B31" s="7" t="str">
        <f>IF(+'Datos base'!F33=0,"",'Datos base'!F33)</f>
        <v/>
      </c>
      <c r="C31" s="170">
        <v>0</v>
      </c>
      <c r="D31" s="170">
        <v>0</v>
      </c>
      <c r="E31" s="170">
        <v>0</v>
      </c>
      <c r="F31" s="170">
        <v>0</v>
      </c>
      <c r="G31" s="170">
        <v>0</v>
      </c>
      <c r="H31" s="170">
        <v>0</v>
      </c>
      <c r="I31" s="170">
        <v>0</v>
      </c>
      <c r="J31" s="170">
        <v>0</v>
      </c>
      <c r="K31" s="170">
        <v>0</v>
      </c>
      <c r="L31" s="170">
        <v>0</v>
      </c>
      <c r="M31" s="170">
        <v>0</v>
      </c>
      <c r="N31" s="170">
        <v>0</v>
      </c>
      <c r="O31" s="170">
        <v>0</v>
      </c>
      <c r="P31" s="170">
        <v>0</v>
      </c>
      <c r="Q31" s="170">
        <v>0</v>
      </c>
      <c r="R31" s="170">
        <v>0</v>
      </c>
      <c r="S31" s="170">
        <v>0</v>
      </c>
      <c r="T31" s="170">
        <v>0</v>
      </c>
      <c r="U31" s="170">
        <v>0</v>
      </c>
      <c r="V31" s="170">
        <v>0</v>
      </c>
      <c r="W31" s="170">
        <v>0</v>
      </c>
      <c r="X31" s="170">
        <v>0</v>
      </c>
      <c r="Y31" s="170">
        <v>0</v>
      </c>
      <c r="Z31" s="170">
        <v>0</v>
      </c>
      <c r="AA31" s="170">
        <v>0</v>
      </c>
      <c r="AB31" s="170">
        <v>0</v>
      </c>
      <c r="AC31" s="170">
        <v>0</v>
      </c>
      <c r="AD31" s="170">
        <v>0</v>
      </c>
      <c r="AE31" s="170">
        <v>0</v>
      </c>
      <c r="AF31" s="170">
        <v>0</v>
      </c>
      <c r="AG31" s="141">
        <f>'Datos base'!G33</f>
        <v>0</v>
      </c>
      <c r="AH31" s="87">
        <f>+AG31*(1+'Datos base'!$G$36)</f>
        <v>0</v>
      </c>
      <c r="AI31" s="87">
        <f>+AH31*(1+'Datos base'!$G$37)</f>
        <v>0</v>
      </c>
      <c r="AJ31" s="87">
        <f>+AI31*(1+'Datos base'!$G$38)</f>
        <v>0</v>
      </c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</row>
    <row r="32" spans="2:47" ht="16.5" outlineLevel="1">
      <c r="B32" s="7" t="str">
        <f>IF(+'Datos base'!F34=0,"",'Datos base'!F34)</f>
        <v/>
      </c>
      <c r="C32" s="170">
        <v>0</v>
      </c>
      <c r="D32" s="170">
        <v>0</v>
      </c>
      <c r="E32" s="170">
        <v>0</v>
      </c>
      <c r="F32" s="170">
        <v>0</v>
      </c>
      <c r="G32" s="170">
        <v>0</v>
      </c>
      <c r="H32" s="170">
        <v>0</v>
      </c>
      <c r="I32" s="170">
        <v>0</v>
      </c>
      <c r="J32" s="170">
        <v>0</v>
      </c>
      <c r="K32" s="170">
        <v>0</v>
      </c>
      <c r="L32" s="170">
        <v>0</v>
      </c>
      <c r="M32" s="170">
        <v>0</v>
      </c>
      <c r="N32" s="170">
        <v>0</v>
      </c>
      <c r="O32" s="170">
        <v>0</v>
      </c>
      <c r="P32" s="170">
        <v>0</v>
      </c>
      <c r="Q32" s="170">
        <v>0</v>
      </c>
      <c r="R32" s="170">
        <v>0</v>
      </c>
      <c r="S32" s="170">
        <v>0</v>
      </c>
      <c r="T32" s="170">
        <v>0</v>
      </c>
      <c r="U32" s="170">
        <v>0</v>
      </c>
      <c r="V32" s="170">
        <v>0</v>
      </c>
      <c r="W32" s="170">
        <v>0</v>
      </c>
      <c r="X32" s="170">
        <v>0</v>
      </c>
      <c r="Y32" s="170">
        <v>0</v>
      </c>
      <c r="Z32" s="170">
        <v>0</v>
      </c>
      <c r="AA32" s="170">
        <v>0</v>
      </c>
      <c r="AB32" s="170">
        <v>0</v>
      </c>
      <c r="AC32" s="170">
        <v>0</v>
      </c>
      <c r="AD32" s="170">
        <v>0</v>
      </c>
      <c r="AE32" s="170">
        <v>0</v>
      </c>
      <c r="AF32" s="170">
        <v>0</v>
      </c>
      <c r="AG32" s="141">
        <f>'Datos base'!G34</f>
        <v>0</v>
      </c>
      <c r="AH32" s="87">
        <f>+AG32*(1+'Datos base'!$G$36)</f>
        <v>0</v>
      </c>
      <c r="AI32" s="87">
        <f>+AH32*(1+'Datos base'!$G$37)</f>
        <v>0</v>
      </c>
      <c r="AJ32" s="87">
        <f>+AI32*(1+'Datos base'!$G$38)</f>
        <v>0</v>
      </c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</row>
    <row r="33" spans="2:47" s="136" customFormat="1" ht="16.5">
      <c r="B33" s="194" t="s">
        <v>243</v>
      </c>
      <c r="C33" s="199">
        <f>'Datos base'!B5</f>
        <v>0</v>
      </c>
      <c r="D33" s="199">
        <f>'Datos base'!B6</f>
        <v>0</v>
      </c>
      <c r="E33" s="199">
        <f>'Datos base'!B7</f>
        <v>0</v>
      </c>
      <c r="F33" s="199">
        <f>'Datos base'!B8</f>
        <v>0</v>
      </c>
      <c r="G33" s="199">
        <f>'Datos base'!B9</f>
        <v>0</v>
      </c>
      <c r="H33" s="199">
        <f>'Datos base'!B10</f>
        <v>0</v>
      </c>
      <c r="I33" s="199">
        <f>'Datos base'!B11</f>
        <v>0</v>
      </c>
      <c r="J33" s="199">
        <f>'Datos base'!B12</f>
        <v>0</v>
      </c>
      <c r="K33" s="199">
        <f>'Datos base'!B13</f>
        <v>0</v>
      </c>
      <c r="L33" s="199">
        <f>'Datos base'!B14</f>
        <v>0</v>
      </c>
      <c r="M33" s="199">
        <f>'Datos base'!B15</f>
        <v>0</v>
      </c>
      <c r="N33" s="199">
        <f>'Datos base'!B16</f>
        <v>0</v>
      </c>
      <c r="O33" s="199">
        <f>'Datos base'!B17</f>
        <v>0</v>
      </c>
      <c r="P33" s="199">
        <f>'Datos base'!B18</f>
        <v>0</v>
      </c>
      <c r="Q33" s="199">
        <f>'Datos base'!B19</f>
        <v>0</v>
      </c>
      <c r="R33" s="199">
        <f>'Datos base'!B20</f>
        <v>0</v>
      </c>
      <c r="S33" s="199">
        <f>'Datos base'!B21</f>
        <v>0</v>
      </c>
      <c r="T33" s="199">
        <f>'Datos base'!B22</f>
        <v>0</v>
      </c>
      <c r="U33" s="199">
        <f>'Datos base'!B23</f>
        <v>0</v>
      </c>
      <c r="V33" s="199">
        <f>'Datos base'!B24</f>
        <v>0</v>
      </c>
      <c r="W33" s="199">
        <f>'Datos base'!B25</f>
        <v>0</v>
      </c>
      <c r="X33" s="199">
        <f>'Datos base'!B26</f>
        <v>0</v>
      </c>
      <c r="Y33" s="199">
        <f>'Datos base'!B27</f>
        <v>0</v>
      </c>
      <c r="Z33" s="199">
        <f>'Datos base'!B28</f>
        <v>0</v>
      </c>
      <c r="AA33" s="199">
        <f>'Datos base'!B29</f>
        <v>0</v>
      </c>
      <c r="AB33" s="199">
        <f>'Datos base'!B30</f>
        <v>0</v>
      </c>
      <c r="AC33" s="199">
        <f>'Datos base'!B31</f>
        <v>0</v>
      </c>
      <c r="AD33" s="199">
        <f>'Datos base'!B32</f>
        <v>0</v>
      </c>
      <c r="AE33" s="199">
        <f>'Datos base'!B33</f>
        <v>0</v>
      </c>
      <c r="AF33" s="199">
        <f>'Datos base'!B34</f>
        <v>0</v>
      </c>
      <c r="AG33" s="142"/>
      <c r="AH33" s="137"/>
      <c r="AI33" s="137"/>
      <c r="AJ33" s="137"/>
      <c r="AK33" s="137"/>
      <c r="AL33" s="137"/>
      <c r="AM33" s="137"/>
      <c r="AN33" s="137"/>
      <c r="AO33" s="137"/>
      <c r="AP33" s="137"/>
      <c r="AQ33" s="137"/>
      <c r="AR33" s="137"/>
      <c r="AS33" s="137"/>
      <c r="AT33" s="137"/>
      <c r="AU33" s="137"/>
    </row>
    <row r="34" spans="2:47" s="136" customFormat="1" ht="16.5">
      <c r="B34" s="194" t="s">
        <v>245</v>
      </c>
      <c r="C34" s="195">
        <f t="shared" ref="C34:AE34" si="0">SUMPRODUCT(C3:C32,$AG$3:$AG$32)</f>
        <v>0</v>
      </c>
      <c r="D34" s="195">
        <f t="shared" si="0"/>
        <v>0</v>
      </c>
      <c r="E34" s="195">
        <f t="shared" si="0"/>
        <v>0</v>
      </c>
      <c r="F34" s="195">
        <f t="shared" si="0"/>
        <v>0</v>
      </c>
      <c r="G34" s="195">
        <f t="shared" si="0"/>
        <v>0</v>
      </c>
      <c r="H34" s="195">
        <f t="shared" si="0"/>
        <v>0</v>
      </c>
      <c r="I34" s="195">
        <f t="shared" si="0"/>
        <v>0</v>
      </c>
      <c r="J34" s="195">
        <f t="shared" si="0"/>
        <v>0</v>
      </c>
      <c r="K34" s="195">
        <f t="shared" si="0"/>
        <v>0</v>
      </c>
      <c r="L34" s="195">
        <f t="shared" si="0"/>
        <v>0</v>
      </c>
      <c r="M34" s="195">
        <f t="shared" si="0"/>
        <v>0</v>
      </c>
      <c r="N34" s="195">
        <f t="shared" si="0"/>
        <v>0</v>
      </c>
      <c r="O34" s="195">
        <f t="shared" si="0"/>
        <v>0</v>
      </c>
      <c r="P34" s="195">
        <f t="shared" si="0"/>
        <v>0</v>
      </c>
      <c r="Q34" s="195">
        <f t="shared" si="0"/>
        <v>0</v>
      </c>
      <c r="R34" s="195">
        <f t="shared" si="0"/>
        <v>0</v>
      </c>
      <c r="S34" s="195">
        <f t="shared" si="0"/>
        <v>0</v>
      </c>
      <c r="T34" s="195">
        <f t="shared" si="0"/>
        <v>0</v>
      </c>
      <c r="U34" s="195">
        <f t="shared" si="0"/>
        <v>0</v>
      </c>
      <c r="V34" s="195">
        <f t="shared" si="0"/>
        <v>0</v>
      </c>
      <c r="W34" s="195">
        <f t="shared" si="0"/>
        <v>0</v>
      </c>
      <c r="X34" s="195">
        <f t="shared" si="0"/>
        <v>0</v>
      </c>
      <c r="Y34" s="195">
        <f t="shared" si="0"/>
        <v>0</v>
      </c>
      <c r="Z34" s="195">
        <f t="shared" si="0"/>
        <v>0</v>
      </c>
      <c r="AA34" s="195">
        <f t="shared" si="0"/>
        <v>0</v>
      </c>
      <c r="AB34" s="195">
        <f t="shared" si="0"/>
        <v>0</v>
      </c>
      <c r="AC34" s="195">
        <f t="shared" si="0"/>
        <v>0</v>
      </c>
      <c r="AD34" s="195">
        <f t="shared" si="0"/>
        <v>0</v>
      </c>
      <c r="AE34" s="195">
        <f t="shared" si="0"/>
        <v>0</v>
      </c>
      <c r="AF34" s="195">
        <f t="shared" ref="AF34" si="1">SUMPRODUCT(AF3:AF32,$AG$3:$AG$32)</f>
        <v>0</v>
      </c>
      <c r="AG34" s="138"/>
      <c r="AH34" s="137"/>
      <c r="AI34" s="137"/>
      <c r="AJ34" s="137"/>
      <c r="AK34" s="137"/>
      <c r="AL34" s="137"/>
      <c r="AM34" s="137"/>
      <c r="AN34" s="137"/>
      <c r="AO34" s="137"/>
      <c r="AP34" s="137"/>
      <c r="AQ34" s="137"/>
      <c r="AR34" s="137"/>
      <c r="AS34" s="137"/>
      <c r="AT34" s="137"/>
      <c r="AU34" s="137"/>
    </row>
    <row r="35" spans="2:47" s="136" customFormat="1" ht="16.5">
      <c r="B35" s="194" t="s">
        <v>244</v>
      </c>
      <c r="C35" s="196">
        <f>C33-C34</f>
        <v>0</v>
      </c>
      <c r="D35" s="196">
        <f>D33-D34</f>
        <v>0</v>
      </c>
      <c r="E35" s="196">
        <f t="shared" ref="E35:N35" si="2">E33-E34</f>
        <v>0</v>
      </c>
      <c r="F35" s="196">
        <f t="shared" si="2"/>
        <v>0</v>
      </c>
      <c r="G35" s="196">
        <f t="shared" si="2"/>
        <v>0</v>
      </c>
      <c r="H35" s="196">
        <f t="shared" si="2"/>
        <v>0</v>
      </c>
      <c r="I35" s="196">
        <f t="shared" si="2"/>
        <v>0</v>
      </c>
      <c r="J35" s="196">
        <f t="shared" si="2"/>
        <v>0</v>
      </c>
      <c r="K35" s="196">
        <f t="shared" si="2"/>
        <v>0</v>
      </c>
      <c r="L35" s="196">
        <f t="shared" si="2"/>
        <v>0</v>
      </c>
      <c r="M35" s="196">
        <f t="shared" si="2"/>
        <v>0</v>
      </c>
      <c r="N35" s="200">
        <f t="shared" si="2"/>
        <v>0</v>
      </c>
      <c r="O35" s="200">
        <f t="shared" ref="O35:AF35" si="3">O33-O34</f>
        <v>0</v>
      </c>
      <c r="P35" s="200">
        <f t="shared" si="3"/>
        <v>0</v>
      </c>
      <c r="Q35" s="200">
        <f t="shared" si="3"/>
        <v>0</v>
      </c>
      <c r="R35" s="200">
        <f t="shared" si="3"/>
        <v>0</v>
      </c>
      <c r="S35" s="200">
        <f t="shared" si="3"/>
        <v>0</v>
      </c>
      <c r="T35" s="200">
        <f t="shared" si="3"/>
        <v>0</v>
      </c>
      <c r="U35" s="200">
        <f t="shared" si="3"/>
        <v>0</v>
      </c>
      <c r="V35" s="200">
        <f t="shared" si="3"/>
        <v>0</v>
      </c>
      <c r="W35" s="200">
        <f t="shared" si="3"/>
        <v>0</v>
      </c>
      <c r="X35" s="200">
        <f t="shared" si="3"/>
        <v>0</v>
      </c>
      <c r="Y35" s="200">
        <f t="shared" si="3"/>
        <v>0</v>
      </c>
      <c r="Z35" s="200">
        <f t="shared" si="3"/>
        <v>0</v>
      </c>
      <c r="AA35" s="200">
        <f t="shared" si="3"/>
        <v>0</v>
      </c>
      <c r="AB35" s="200">
        <f t="shared" si="3"/>
        <v>0</v>
      </c>
      <c r="AC35" s="200">
        <f t="shared" si="3"/>
        <v>0</v>
      </c>
      <c r="AD35" s="200">
        <f t="shared" si="3"/>
        <v>0</v>
      </c>
      <c r="AE35" s="200">
        <f t="shared" si="3"/>
        <v>0</v>
      </c>
      <c r="AF35" s="200">
        <f t="shared" si="3"/>
        <v>0</v>
      </c>
      <c r="AG35" s="139"/>
      <c r="AH35" s="139"/>
      <c r="AI35" s="139"/>
      <c r="AJ35" s="139"/>
      <c r="AK35" s="139"/>
      <c r="AL35" s="139"/>
      <c r="AM35" s="139"/>
      <c r="AN35" s="139"/>
      <c r="AO35" s="139"/>
      <c r="AP35" s="139"/>
      <c r="AQ35" s="139"/>
      <c r="AR35" s="139"/>
      <c r="AS35" s="139"/>
      <c r="AT35" s="139"/>
      <c r="AU35" s="139"/>
    </row>
    <row r="36" spans="2:47" s="143" customFormat="1" ht="16.5">
      <c r="B36" s="197" t="s">
        <v>246</v>
      </c>
      <c r="C36" s="198" t="str">
        <f>IF(C33=0," ",C35/C33)</f>
        <v xml:space="preserve"> </v>
      </c>
      <c r="D36" s="198" t="str">
        <f>IF(D33=0," ",D35/D33)</f>
        <v xml:space="preserve"> </v>
      </c>
      <c r="E36" s="198" t="str">
        <f>IF(E33=0," ",E35/E33)</f>
        <v xml:space="preserve"> </v>
      </c>
      <c r="F36" s="198" t="str">
        <f t="shared" ref="F36:N36" si="4">IF(F33=0," ",F35/F33)</f>
        <v xml:space="preserve"> </v>
      </c>
      <c r="G36" s="198" t="str">
        <f t="shared" si="4"/>
        <v xml:space="preserve"> </v>
      </c>
      <c r="H36" s="198" t="str">
        <f t="shared" si="4"/>
        <v xml:space="preserve"> </v>
      </c>
      <c r="I36" s="198" t="str">
        <f t="shared" si="4"/>
        <v xml:space="preserve"> </v>
      </c>
      <c r="J36" s="198" t="str">
        <f t="shared" si="4"/>
        <v xml:space="preserve"> </v>
      </c>
      <c r="K36" s="198" t="str">
        <f t="shared" si="4"/>
        <v xml:space="preserve"> </v>
      </c>
      <c r="L36" s="198" t="str">
        <f t="shared" si="4"/>
        <v xml:space="preserve"> </v>
      </c>
      <c r="M36" s="198" t="str">
        <f t="shared" si="4"/>
        <v xml:space="preserve"> </v>
      </c>
      <c r="N36" s="198" t="str">
        <f t="shared" si="4"/>
        <v xml:space="preserve"> </v>
      </c>
      <c r="O36" s="198" t="str">
        <f t="shared" ref="O36" si="5">IF(O33=0," ",O35/O33)</f>
        <v xml:space="preserve"> </v>
      </c>
      <c r="P36" s="198" t="str">
        <f t="shared" ref="P36" si="6">IF(P33=0," ",P35/P33)</f>
        <v xml:space="preserve"> </v>
      </c>
      <c r="Q36" s="198" t="str">
        <f t="shared" ref="Q36" si="7">IF(Q33=0," ",Q35/Q33)</f>
        <v xml:space="preserve"> </v>
      </c>
      <c r="R36" s="198" t="str">
        <f t="shared" ref="R36" si="8">IF(R33=0," ",R35/R33)</f>
        <v xml:space="preserve"> </v>
      </c>
      <c r="S36" s="198" t="str">
        <f t="shared" ref="S36" si="9">IF(S33=0," ",S35/S33)</f>
        <v xml:space="preserve"> </v>
      </c>
      <c r="T36" s="198" t="str">
        <f t="shared" ref="T36" si="10">IF(T33=0," ",T35/T33)</f>
        <v xml:space="preserve"> </v>
      </c>
      <c r="U36" s="198" t="str">
        <f t="shared" ref="U36" si="11">IF(U33=0," ",U35/U33)</f>
        <v xml:space="preserve"> </v>
      </c>
      <c r="V36" s="198" t="str">
        <f t="shared" ref="V36" si="12">IF(V33=0," ",V35/V33)</f>
        <v xml:space="preserve"> </v>
      </c>
      <c r="W36" s="198" t="str">
        <f t="shared" ref="W36" si="13">IF(W33=0," ",W35/W33)</f>
        <v xml:space="preserve"> </v>
      </c>
      <c r="X36" s="198" t="str">
        <f t="shared" ref="X36" si="14">IF(X33=0," ",X35/X33)</f>
        <v xml:space="preserve"> </v>
      </c>
      <c r="Y36" s="198" t="str">
        <f t="shared" ref="Y36" si="15">IF(Y33=0," ",Y35/Y33)</f>
        <v xml:space="preserve"> </v>
      </c>
      <c r="Z36" s="198" t="str">
        <f t="shared" ref="Z36" si="16">IF(Z33=0," ",Z35/Z33)</f>
        <v xml:space="preserve"> </v>
      </c>
      <c r="AA36" s="198" t="str">
        <f t="shared" ref="AA36" si="17">IF(AA33=0," ",AA35/AA33)</f>
        <v xml:space="preserve"> </v>
      </c>
      <c r="AB36" s="198" t="str">
        <f t="shared" ref="AB36" si="18">IF(AB33=0," ",AB35/AB33)</f>
        <v xml:space="preserve"> </v>
      </c>
      <c r="AC36" s="198" t="str">
        <f t="shared" ref="AC36" si="19">IF(AC33=0," ",AC35/AC33)</f>
        <v xml:space="preserve"> </v>
      </c>
      <c r="AD36" s="198" t="str">
        <f t="shared" ref="AD36" si="20">IF(AD33=0," ",AD35/AD33)</f>
        <v xml:space="preserve"> </v>
      </c>
      <c r="AE36" s="198" t="str">
        <f t="shared" ref="AE36" si="21">IF(AE33=0," ",AE35/AE33)</f>
        <v xml:space="preserve"> </v>
      </c>
      <c r="AF36" s="198" t="str">
        <f t="shared" ref="AF36" si="22">IF(AF33=0," ",AF35/AF33)</f>
        <v xml:space="preserve"> </v>
      </c>
      <c r="AG36" s="144"/>
      <c r="AH36" s="144"/>
      <c r="AI36" s="144"/>
      <c r="AJ36" s="144"/>
      <c r="AK36" s="144"/>
      <c r="AL36" s="144"/>
      <c r="AM36" s="144"/>
      <c r="AN36" s="144"/>
      <c r="AO36" s="144"/>
      <c r="AP36" s="144"/>
      <c r="AQ36" s="144"/>
      <c r="AR36" s="144"/>
      <c r="AS36" s="144"/>
      <c r="AT36" s="144"/>
      <c r="AU36" s="144"/>
    </row>
    <row r="37" spans="2:47" s="143" customFormat="1" ht="22.5" customHeight="1">
      <c r="C37" s="149"/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4"/>
      <c r="AH37" s="144"/>
      <c r="AI37" s="144"/>
      <c r="AJ37" s="144"/>
      <c r="AK37" s="144"/>
      <c r="AL37" s="144"/>
      <c r="AM37" s="144"/>
      <c r="AN37" s="144"/>
      <c r="AO37" s="144"/>
      <c r="AP37" s="144"/>
      <c r="AQ37" s="144"/>
      <c r="AR37" s="144"/>
      <c r="AS37" s="144"/>
      <c r="AT37" s="144"/>
      <c r="AU37" s="144"/>
    </row>
    <row r="38" spans="2:47">
      <c r="B38" s="235" t="s">
        <v>1</v>
      </c>
      <c r="C38" s="235"/>
      <c r="D38" s="235"/>
      <c r="E38" s="235"/>
      <c r="F38" s="235"/>
      <c r="G38" s="235"/>
      <c r="H38" s="235"/>
      <c r="I38" s="235"/>
      <c r="J38" s="235"/>
      <c r="K38" s="235"/>
      <c r="L38" s="235"/>
      <c r="M38" s="235"/>
      <c r="N38" s="235"/>
      <c r="O38" s="235"/>
      <c r="P38" s="235"/>
      <c r="Q38" s="235"/>
      <c r="R38" s="235"/>
      <c r="S38" s="235"/>
      <c r="T38" s="235"/>
      <c r="U38" s="235"/>
      <c r="V38" s="235"/>
      <c r="W38" s="235"/>
      <c r="X38" s="235"/>
      <c r="Y38" s="235"/>
      <c r="Z38" s="235"/>
      <c r="AA38" s="235"/>
      <c r="AB38" s="235"/>
      <c r="AC38" s="235"/>
      <c r="AD38" s="235"/>
      <c r="AE38" s="235"/>
      <c r="AF38" s="235"/>
      <c r="AG38" s="235"/>
      <c r="AH38" s="235"/>
      <c r="AI38" s="235"/>
      <c r="AJ38" s="235"/>
      <c r="AK38" s="235"/>
      <c r="AL38" s="235"/>
      <c r="AM38" s="235"/>
      <c r="AN38" s="235"/>
      <c r="AO38" s="235"/>
      <c r="AP38" s="235"/>
      <c r="AQ38" s="235"/>
      <c r="AR38" s="235"/>
      <c r="AS38" s="235"/>
      <c r="AT38" s="235"/>
      <c r="AU38" s="235"/>
    </row>
    <row r="39" spans="2:47">
      <c r="B39" s="7"/>
      <c r="C39" s="236">
        <f>+'Datos base'!B36</f>
        <v>2025</v>
      </c>
      <c r="D39" s="237"/>
      <c r="E39" s="237"/>
      <c r="F39" s="237"/>
      <c r="G39" s="237"/>
      <c r="H39" s="237"/>
      <c r="I39" s="237"/>
      <c r="J39" s="237"/>
      <c r="K39" s="237"/>
      <c r="L39" s="237"/>
      <c r="M39" s="237"/>
      <c r="N39" s="237"/>
      <c r="O39" s="153" t="s">
        <v>112</v>
      </c>
      <c r="P39" s="236">
        <f>+C39+1</f>
        <v>2026</v>
      </c>
      <c r="Q39" s="237"/>
      <c r="R39" s="237"/>
      <c r="S39" s="237"/>
      <c r="T39" s="237"/>
      <c r="U39" s="237"/>
      <c r="V39" s="237"/>
      <c r="W39" s="237"/>
      <c r="X39" s="237"/>
      <c r="Y39" s="237"/>
      <c r="Z39" s="237"/>
      <c r="AA39" s="237"/>
      <c r="AB39" s="153" t="s">
        <v>112</v>
      </c>
      <c r="AC39" s="153" t="s">
        <v>112</v>
      </c>
      <c r="AD39" s="153" t="s">
        <v>112</v>
      </c>
    </row>
    <row r="40" spans="2:47">
      <c r="B40" s="73" t="s">
        <v>12</v>
      </c>
      <c r="C40" s="153" t="s">
        <v>100</v>
      </c>
      <c r="D40" s="153" t="s">
        <v>101</v>
      </c>
      <c r="E40" s="153" t="s">
        <v>102</v>
      </c>
      <c r="F40" s="153" t="s">
        <v>103</v>
      </c>
      <c r="G40" s="153" t="s">
        <v>104</v>
      </c>
      <c r="H40" s="153" t="s">
        <v>105</v>
      </c>
      <c r="I40" s="153" t="s">
        <v>106</v>
      </c>
      <c r="J40" s="153" t="s">
        <v>107</v>
      </c>
      <c r="K40" s="153" t="s">
        <v>108</v>
      </c>
      <c r="L40" s="153" t="s">
        <v>109</v>
      </c>
      <c r="M40" s="153" t="s">
        <v>110</v>
      </c>
      <c r="N40" s="153" t="s">
        <v>111</v>
      </c>
      <c r="O40" s="152">
        <f>+C39</f>
        <v>2025</v>
      </c>
      <c r="P40" s="153" t="s">
        <v>100</v>
      </c>
      <c r="Q40" s="153" t="s">
        <v>101</v>
      </c>
      <c r="R40" s="153" t="s">
        <v>102</v>
      </c>
      <c r="S40" s="153" t="s">
        <v>103</v>
      </c>
      <c r="T40" s="153" t="s">
        <v>104</v>
      </c>
      <c r="U40" s="153" t="s">
        <v>105</v>
      </c>
      <c r="V40" s="153" t="s">
        <v>106</v>
      </c>
      <c r="W40" s="153" t="s">
        <v>107</v>
      </c>
      <c r="X40" s="153" t="s">
        <v>108</v>
      </c>
      <c r="Y40" s="153" t="s">
        <v>109</v>
      </c>
      <c r="Z40" s="153" t="s">
        <v>110</v>
      </c>
      <c r="AA40" s="153" t="s">
        <v>111</v>
      </c>
      <c r="AB40" s="152">
        <f>+O40+1</f>
        <v>2026</v>
      </c>
      <c r="AC40" s="152">
        <f>+AB40+1</f>
        <v>2027</v>
      </c>
      <c r="AD40" s="152">
        <f>+AC40+1</f>
        <v>2028</v>
      </c>
    </row>
    <row r="41" spans="2:47">
      <c r="B41" s="7">
        <f t="shared" ref="B41:B70" si="23">B3</f>
        <v>0</v>
      </c>
      <c r="C41" s="82">
        <f>+MMULT($C3:$AF3,A.Mercado!B$5:B$34)*'Datos base'!$O$37</f>
        <v>0</v>
      </c>
      <c r="D41" s="82">
        <f>+MMULT($C3:$AF3,A.Mercado!C$5:C$34)*'Datos base'!$O$37</f>
        <v>0</v>
      </c>
      <c r="E41" s="82">
        <f>+MMULT($C3:$AF3,A.Mercado!D$5:D$34)*'Datos base'!$O$37</f>
        <v>0</v>
      </c>
      <c r="F41" s="82">
        <f>+MMULT($C3:$AF3,A.Mercado!E$5:E$34)*'Datos base'!$O$37</f>
        <v>0</v>
      </c>
      <c r="G41" s="82">
        <f>+MMULT($C3:$AF3,A.Mercado!F$5:F$34)*'Datos base'!$O$37</f>
        <v>0</v>
      </c>
      <c r="H41" s="82">
        <f>+MMULT($C3:$AF3,A.Mercado!G$5:G$34)*'Datos base'!$O$37</f>
        <v>0</v>
      </c>
      <c r="I41" s="82">
        <f>+MMULT($C3:$AF3,A.Mercado!H$5:H$34)*'Datos base'!$O$37</f>
        <v>0</v>
      </c>
      <c r="J41" s="82">
        <f>+MMULT($C3:$AF3,A.Mercado!I$5:I$34)*'Datos base'!$O$37</f>
        <v>0</v>
      </c>
      <c r="K41" s="82">
        <f>+MMULT($C3:$AF3,A.Mercado!J$5:J$34)*'Datos base'!$O$37</f>
        <v>0</v>
      </c>
      <c r="L41" s="82">
        <f>+MMULT($C3:$AF3,A.Mercado!K$5:K$34)*'Datos base'!$O$37</f>
        <v>0</v>
      </c>
      <c r="M41" s="82">
        <f>+MMULT($C3:$AF3,A.Mercado!L$5:L$34)*'Datos base'!$O$37</f>
        <v>0</v>
      </c>
      <c r="N41" s="82">
        <f>+MMULT($C3:$AF3,A.Mercado!M$5:M$34)*'Datos base'!$O$37</f>
        <v>0</v>
      </c>
      <c r="O41" s="82">
        <f t="shared" ref="O41:O70" si="24">SUM(C41:N41)</f>
        <v>0</v>
      </c>
      <c r="P41" s="82">
        <f>+MMULT($C3:$AF3,A.Mercado!O$5:O$34)*'Datos base'!$O$37</f>
        <v>0</v>
      </c>
      <c r="Q41" s="82">
        <f>+MMULT($C3:$AF3,A.Mercado!P$5:P$34)*'Datos base'!$O$37</f>
        <v>0</v>
      </c>
      <c r="R41" s="82">
        <f>+MMULT($C3:$AF3,A.Mercado!Q$5:Q$34)*'Datos base'!$O$37</f>
        <v>0</v>
      </c>
      <c r="S41" s="82">
        <f>+MMULT($C3:$AF3,A.Mercado!R$5:R$34)*'Datos base'!$O$37</f>
        <v>0</v>
      </c>
      <c r="T41" s="82">
        <f>+MMULT($C3:$AF3,A.Mercado!S$5:S$34)*'Datos base'!$O$37</f>
        <v>0</v>
      </c>
      <c r="U41" s="82">
        <f>+MMULT($C3:$AF3,A.Mercado!T$5:T$34)*'Datos base'!$O$37</f>
        <v>0</v>
      </c>
      <c r="V41" s="82">
        <f>+MMULT($C3:$AF3,A.Mercado!U$5:U$34)*'Datos base'!$O$37</f>
        <v>0</v>
      </c>
      <c r="W41" s="82">
        <f>+MMULT($C3:$AF3,A.Mercado!V$5:V$34)*'Datos base'!$O$37</f>
        <v>0</v>
      </c>
      <c r="X41" s="82">
        <f>+MMULT($C3:$AF3,A.Mercado!W$5:W$34)*'Datos base'!$O$37</f>
        <v>0</v>
      </c>
      <c r="Y41" s="82">
        <f>+MMULT($C3:$AF3,A.Mercado!X$5:X$34)*'Datos base'!$O$37</f>
        <v>0</v>
      </c>
      <c r="Z41" s="82">
        <f>+MMULT($C3:$AF3,A.Mercado!Y$5:Y$34)*'Datos base'!$O$37</f>
        <v>0</v>
      </c>
      <c r="AA41" s="82">
        <f>+MMULT($C3:$AF3,A.Mercado!Z$5:Z$34)*'Datos base'!$O$37</f>
        <v>0</v>
      </c>
      <c r="AB41" s="82">
        <f>SUM(P41:AA41)</f>
        <v>0</v>
      </c>
      <c r="AC41" s="82">
        <f>+MMULT($C3:$AF3,A.Mercado!AB$5:AB$34)*'Datos base'!$O$37</f>
        <v>0</v>
      </c>
      <c r="AD41" s="82">
        <f>+MMULT($C3:$AF3,A.Mercado!AC$5:AC$34)*'Datos base'!$O$37</f>
        <v>0</v>
      </c>
    </row>
    <row r="42" spans="2:47">
      <c r="B42" s="7">
        <f t="shared" si="23"/>
        <v>0</v>
      </c>
      <c r="C42" s="82">
        <f>+MMULT($C4:$AF4,A.Mercado!B$5:B$34)*'Datos base'!$O$37</f>
        <v>0</v>
      </c>
      <c r="D42" s="82">
        <f>+MMULT($C4:$AF4,A.Mercado!C$5:C$34)*'Datos base'!$O$37</f>
        <v>0</v>
      </c>
      <c r="E42" s="82">
        <f>+MMULT($C4:$AF4,A.Mercado!D$5:D$34)*'Datos base'!$O$37</f>
        <v>0</v>
      </c>
      <c r="F42" s="82">
        <f>+MMULT($C4:$AF4,A.Mercado!E$5:E$34)*'Datos base'!$O$37</f>
        <v>0</v>
      </c>
      <c r="G42" s="82">
        <f>+MMULT($C4:$AF4,A.Mercado!F$5:F$34)*'Datos base'!$O$37</f>
        <v>0</v>
      </c>
      <c r="H42" s="82">
        <f>+MMULT($C4:$AF4,A.Mercado!G$5:G$34)*'Datos base'!$O$37</f>
        <v>0</v>
      </c>
      <c r="I42" s="82">
        <f>+MMULT($C4:$AF4,A.Mercado!H$5:H$34)*'Datos base'!$O$37</f>
        <v>0</v>
      </c>
      <c r="J42" s="82">
        <f>+MMULT($C4:$AF4,A.Mercado!I$5:I$34)*'Datos base'!$O$37</f>
        <v>0</v>
      </c>
      <c r="K42" s="82">
        <f>+MMULT($C4:$AF4,A.Mercado!J$5:J$34)*'Datos base'!$O$37</f>
        <v>0</v>
      </c>
      <c r="L42" s="82">
        <f>+MMULT($C4:$AF4,A.Mercado!K$5:K$34)*'Datos base'!$O$37</f>
        <v>0</v>
      </c>
      <c r="M42" s="82">
        <f>+MMULT($C4:$AF4,A.Mercado!L$5:L$34)*'Datos base'!$O$37</f>
        <v>0</v>
      </c>
      <c r="N42" s="82">
        <f>+MMULT($C4:$AF4,A.Mercado!M$5:M$34)*'Datos base'!$O$37</f>
        <v>0</v>
      </c>
      <c r="O42" s="82">
        <f t="shared" si="24"/>
        <v>0</v>
      </c>
      <c r="P42" s="82">
        <f>+MMULT($C4:$AF4,A.Mercado!O$5:O$34)*'Datos base'!$O$37</f>
        <v>0</v>
      </c>
      <c r="Q42" s="82">
        <f>+MMULT($C4:$AF4,A.Mercado!P$5:P$34)*'Datos base'!$O$37</f>
        <v>0</v>
      </c>
      <c r="R42" s="82">
        <f>+MMULT($C4:$AF4,A.Mercado!Q$5:Q$34)*'Datos base'!$O$37</f>
        <v>0</v>
      </c>
      <c r="S42" s="82">
        <f>+MMULT($C4:$AF4,A.Mercado!R$5:R$34)*'Datos base'!$O$37</f>
        <v>0</v>
      </c>
      <c r="T42" s="82">
        <f>+MMULT($C4:$AF4,A.Mercado!S$5:S$34)*'Datos base'!$O$37</f>
        <v>0</v>
      </c>
      <c r="U42" s="82">
        <f>+MMULT($C4:$AF4,A.Mercado!T$5:T$34)*'Datos base'!$O$37</f>
        <v>0</v>
      </c>
      <c r="V42" s="82">
        <f>+MMULT($C4:$AF4,A.Mercado!U$5:U$34)*'Datos base'!$O$37</f>
        <v>0</v>
      </c>
      <c r="W42" s="82">
        <f>+MMULT($C4:$AF4,A.Mercado!V$5:V$34)*'Datos base'!$O$37</f>
        <v>0</v>
      </c>
      <c r="X42" s="82">
        <f>+MMULT($C4:$AF4,A.Mercado!W$5:W$34)*'Datos base'!$O$37</f>
        <v>0</v>
      </c>
      <c r="Y42" s="82">
        <f>+MMULT($C4:$AF4,A.Mercado!X$5:X$34)*'Datos base'!$O$37</f>
        <v>0</v>
      </c>
      <c r="Z42" s="82">
        <f>+MMULT($C4:$AF4,A.Mercado!Y$5:Y$34)*'Datos base'!$O$37</f>
        <v>0</v>
      </c>
      <c r="AA42" s="82">
        <f>+MMULT($C4:$AF4,A.Mercado!Z$5:Z$34)*'Datos base'!$O$37</f>
        <v>0</v>
      </c>
      <c r="AB42" s="82">
        <f t="shared" ref="AB42:AB70" si="25">SUM(P42:AA42)</f>
        <v>0</v>
      </c>
      <c r="AC42" s="82">
        <f>+MMULT($C4:$AF4,A.Mercado!AB$5:AB$34)*'Datos base'!$O$37</f>
        <v>0</v>
      </c>
      <c r="AD42" s="82">
        <f>+MMULT($C4:$AF4,A.Mercado!AC$5:AC$34)*'Datos base'!$O$37</f>
        <v>0</v>
      </c>
    </row>
    <row r="43" spans="2:47">
      <c r="B43" s="7">
        <f t="shared" si="23"/>
        <v>0</v>
      </c>
      <c r="C43" s="82">
        <f>+MMULT($C5:$AF5,A.Mercado!B$5:B$34)*'Datos base'!$O$37</f>
        <v>0</v>
      </c>
      <c r="D43" s="82">
        <f>+MMULT($C5:$AF5,A.Mercado!C$5:C$34)*'Datos base'!$O$37</f>
        <v>0</v>
      </c>
      <c r="E43" s="82">
        <f>+MMULT($C5:$AF5,A.Mercado!D$5:D$34)*'Datos base'!$O$37</f>
        <v>0</v>
      </c>
      <c r="F43" s="82">
        <f>+MMULT($C5:$AF5,A.Mercado!E$5:E$34)*'Datos base'!$O$37</f>
        <v>0</v>
      </c>
      <c r="G43" s="82">
        <f>+MMULT($C5:$AF5,A.Mercado!F$5:F$34)*'Datos base'!$O$37</f>
        <v>0</v>
      </c>
      <c r="H43" s="82">
        <f>+MMULT($C5:$AF5,A.Mercado!G$5:G$34)*'Datos base'!$O$37</f>
        <v>0</v>
      </c>
      <c r="I43" s="82">
        <f>+MMULT($C5:$AF5,A.Mercado!H$5:H$34)*'Datos base'!$O$37</f>
        <v>0</v>
      </c>
      <c r="J43" s="82">
        <f>+MMULT($C5:$AF5,A.Mercado!I$5:I$34)*'Datos base'!$O$37</f>
        <v>0</v>
      </c>
      <c r="K43" s="82">
        <f>+MMULT($C5:$AF5,A.Mercado!J$5:J$34)*'Datos base'!$O$37</f>
        <v>0</v>
      </c>
      <c r="L43" s="82">
        <f>+MMULT($C5:$AF5,A.Mercado!K$5:K$34)*'Datos base'!$O$37</f>
        <v>0</v>
      </c>
      <c r="M43" s="82">
        <f>+MMULT($C5:$AF5,A.Mercado!L$5:L$34)*'Datos base'!$O$37</f>
        <v>0</v>
      </c>
      <c r="N43" s="82">
        <f>+MMULT($C5:$AF5,A.Mercado!M$5:M$34)*'Datos base'!$O$37</f>
        <v>0</v>
      </c>
      <c r="O43" s="82">
        <f t="shared" si="24"/>
        <v>0</v>
      </c>
      <c r="P43" s="82">
        <f>+MMULT($C5:$AF5,A.Mercado!O$5:O$34)*'Datos base'!$O$37</f>
        <v>0</v>
      </c>
      <c r="Q43" s="82">
        <f>+MMULT($C5:$AF5,A.Mercado!P$5:P$34)*'Datos base'!$O$37</f>
        <v>0</v>
      </c>
      <c r="R43" s="82">
        <f>+MMULT($C5:$AF5,A.Mercado!Q$5:Q$34)*'Datos base'!$O$37</f>
        <v>0</v>
      </c>
      <c r="S43" s="82">
        <f>+MMULT($C5:$AF5,A.Mercado!R$5:R$34)*'Datos base'!$O$37</f>
        <v>0</v>
      </c>
      <c r="T43" s="82">
        <f>+MMULT($C5:$AF5,A.Mercado!S$5:S$34)*'Datos base'!$O$37</f>
        <v>0</v>
      </c>
      <c r="U43" s="82">
        <f>+MMULT($C5:$AF5,A.Mercado!T$5:T$34)*'Datos base'!$O$37</f>
        <v>0</v>
      </c>
      <c r="V43" s="82">
        <f>+MMULT($C5:$AF5,A.Mercado!U$5:U$34)*'Datos base'!$O$37</f>
        <v>0</v>
      </c>
      <c r="W43" s="82">
        <f>+MMULT($C5:$AF5,A.Mercado!V$5:V$34)*'Datos base'!$O$37</f>
        <v>0</v>
      </c>
      <c r="X43" s="82">
        <f>+MMULT($C5:$AF5,A.Mercado!W$5:W$34)*'Datos base'!$O$37</f>
        <v>0</v>
      </c>
      <c r="Y43" s="82">
        <f>+MMULT($C5:$AF5,A.Mercado!X$5:X$34)*'Datos base'!$O$37</f>
        <v>0</v>
      </c>
      <c r="Z43" s="82">
        <f>+MMULT($C5:$AF5,A.Mercado!Y$5:Y$34)*'Datos base'!$O$37</f>
        <v>0</v>
      </c>
      <c r="AA43" s="82">
        <f>+MMULT($C5:$AF5,A.Mercado!Z$5:Z$34)*'Datos base'!$O$37</f>
        <v>0</v>
      </c>
      <c r="AB43" s="82">
        <f t="shared" si="25"/>
        <v>0</v>
      </c>
      <c r="AC43" s="82">
        <f>+MMULT($C5:$AF5,A.Mercado!AB$5:AB$34)*'Datos base'!$O$37</f>
        <v>0</v>
      </c>
      <c r="AD43" s="82">
        <f>+MMULT($C5:$AF5,A.Mercado!AC$5:AC$34)*'Datos base'!$O$37</f>
        <v>0</v>
      </c>
    </row>
    <row r="44" spans="2:47">
      <c r="B44" s="7">
        <f t="shared" si="23"/>
        <v>0</v>
      </c>
      <c r="C44" s="82">
        <f>+MMULT($C6:$AF6,A.Mercado!B$5:B$34)*'Datos base'!$O$37</f>
        <v>0</v>
      </c>
      <c r="D44" s="82">
        <f>+MMULT($C6:$AF6,A.Mercado!C$5:C$34)*'Datos base'!$O$37</f>
        <v>0</v>
      </c>
      <c r="E44" s="82">
        <f>+MMULT($C6:$AF6,A.Mercado!D$5:D$34)*'Datos base'!$O$37</f>
        <v>0</v>
      </c>
      <c r="F44" s="82">
        <f>+MMULT($C6:$AF6,A.Mercado!E$5:E$34)*'Datos base'!$O$37</f>
        <v>0</v>
      </c>
      <c r="G44" s="82">
        <f>+MMULT($C6:$AF6,A.Mercado!F$5:F$34)*'Datos base'!$O$37</f>
        <v>0</v>
      </c>
      <c r="H44" s="82">
        <f>+MMULT($C6:$AF6,A.Mercado!G$5:G$34)*'Datos base'!$O$37</f>
        <v>0</v>
      </c>
      <c r="I44" s="82">
        <f>+MMULT($C6:$AF6,A.Mercado!H$5:H$34)*'Datos base'!$O$37</f>
        <v>0</v>
      </c>
      <c r="J44" s="82">
        <f>+MMULT($C6:$AF6,A.Mercado!I$5:I$34)*'Datos base'!$O$37</f>
        <v>0</v>
      </c>
      <c r="K44" s="82">
        <f>+MMULT($C6:$AF6,A.Mercado!J$5:J$34)*'Datos base'!$O$37</f>
        <v>0</v>
      </c>
      <c r="L44" s="82">
        <f>+MMULT($C6:$AF6,A.Mercado!K$5:K$34)*'Datos base'!$O$37</f>
        <v>0</v>
      </c>
      <c r="M44" s="82">
        <f>+MMULT($C6:$AF6,A.Mercado!L$5:L$34)*'Datos base'!$O$37</f>
        <v>0</v>
      </c>
      <c r="N44" s="82">
        <f>+MMULT($C6:$AF6,A.Mercado!M$5:M$34)*'Datos base'!$O$37</f>
        <v>0</v>
      </c>
      <c r="O44" s="82">
        <f t="shared" si="24"/>
        <v>0</v>
      </c>
      <c r="P44" s="82">
        <f>+MMULT($C6:$AF6,A.Mercado!O$5:O$34)*'Datos base'!$O$37</f>
        <v>0</v>
      </c>
      <c r="Q44" s="82">
        <f>+MMULT($C6:$AF6,A.Mercado!P$5:P$34)*'Datos base'!$O$37</f>
        <v>0</v>
      </c>
      <c r="R44" s="82">
        <f>+MMULT($C6:$AF6,A.Mercado!Q$5:Q$34)*'Datos base'!$O$37</f>
        <v>0</v>
      </c>
      <c r="S44" s="82">
        <f>+MMULT($C6:$AF6,A.Mercado!R$5:R$34)*'Datos base'!$O$37</f>
        <v>0</v>
      </c>
      <c r="T44" s="82">
        <f>+MMULT($C6:$AF6,A.Mercado!S$5:S$34)*'Datos base'!$O$37</f>
        <v>0</v>
      </c>
      <c r="U44" s="82">
        <f>+MMULT($C6:$AF6,A.Mercado!T$5:T$34)*'Datos base'!$O$37</f>
        <v>0</v>
      </c>
      <c r="V44" s="82">
        <f>+MMULT($C6:$AF6,A.Mercado!U$5:U$34)*'Datos base'!$O$37</f>
        <v>0</v>
      </c>
      <c r="W44" s="82">
        <f>+MMULT($C6:$AF6,A.Mercado!V$5:V$34)*'Datos base'!$O$37</f>
        <v>0</v>
      </c>
      <c r="X44" s="82">
        <f>+MMULT($C6:$AF6,A.Mercado!W$5:W$34)*'Datos base'!$O$37</f>
        <v>0</v>
      </c>
      <c r="Y44" s="82">
        <f>+MMULT($C6:$AF6,A.Mercado!X$5:X$34)*'Datos base'!$O$37</f>
        <v>0</v>
      </c>
      <c r="Z44" s="82">
        <f>+MMULT($C6:$AF6,A.Mercado!Y$5:Y$34)*'Datos base'!$O$37</f>
        <v>0</v>
      </c>
      <c r="AA44" s="82">
        <f>+MMULT($C6:$AF6,A.Mercado!Z$5:Z$34)*'Datos base'!$O$37</f>
        <v>0</v>
      </c>
      <c r="AB44" s="82">
        <f t="shared" si="25"/>
        <v>0</v>
      </c>
      <c r="AC44" s="82">
        <f>+MMULT($C6:$AF6,A.Mercado!AB$5:AB$34)*'Datos base'!$O$37</f>
        <v>0</v>
      </c>
      <c r="AD44" s="82">
        <f>+MMULT($C6:$AF6,A.Mercado!AC$5:AC$34)*'Datos base'!$O$37</f>
        <v>0</v>
      </c>
    </row>
    <row r="45" spans="2:47">
      <c r="B45" s="7">
        <f t="shared" si="23"/>
        <v>0</v>
      </c>
      <c r="C45" s="82">
        <f>+MMULT($C7:$AF7,A.Mercado!B$5:B$34)*'Datos base'!$O$37</f>
        <v>0</v>
      </c>
      <c r="D45" s="82">
        <f>+MMULT($C7:$AF7,A.Mercado!C$5:C$34)*'Datos base'!$O$37</f>
        <v>0</v>
      </c>
      <c r="E45" s="82">
        <f>+MMULT($C7:$AF7,A.Mercado!D$5:D$34)*'Datos base'!$O$37</f>
        <v>0</v>
      </c>
      <c r="F45" s="82">
        <f>+MMULT($C7:$AF7,A.Mercado!E$5:E$34)*'Datos base'!$O$37</f>
        <v>0</v>
      </c>
      <c r="G45" s="82">
        <f>+MMULT($C7:$AF7,A.Mercado!F$5:F$34)*'Datos base'!$O$37</f>
        <v>0</v>
      </c>
      <c r="H45" s="82">
        <f>+MMULT($C7:$AF7,A.Mercado!G$5:G$34)*'Datos base'!$O$37</f>
        <v>0</v>
      </c>
      <c r="I45" s="82">
        <f>+MMULT($C7:$AF7,A.Mercado!H$5:H$34)*'Datos base'!$O$37</f>
        <v>0</v>
      </c>
      <c r="J45" s="82">
        <f>+MMULT($C7:$AF7,A.Mercado!I$5:I$34)*'Datos base'!$O$37</f>
        <v>0</v>
      </c>
      <c r="K45" s="82">
        <f>+MMULT($C7:$AF7,A.Mercado!J$5:J$34)*'Datos base'!$O$37</f>
        <v>0</v>
      </c>
      <c r="L45" s="82">
        <f>+MMULT($C7:$AF7,A.Mercado!K$5:K$34)*'Datos base'!$O$37</f>
        <v>0</v>
      </c>
      <c r="M45" s="82">
        <f>+MMULT($C7:$AF7,A.Mercado!L$5:L$34)*'Datos base'!$O$37</f>
        <v>0</v>
      </c>
      <c r="N45" s="82">
        <f>+MMULT($C7:$AF7,A.Mercado!M$5:M$34)*'Datos base'!$O$37</f>
        <v>0</v>
      </c>
      <c r="O45" s="82">
        <f t="shared" si="24"/>
        <v>0</v>
      </c>
      <c r="P45" s="82">
        <f>+MMULT($C7:$AF7,A.Mercado!O$5:O$34)*'Datos base'!$O$37</f>
        <v>0</v>
      </c>
      <c r="Q45" s="82">
        <f>+MMULT($C7:$AF7,A.Mercado!P$5:P$34)*'Datos base'!$O$37</f>
        <v>0</v>
      </c>
      <c r="R45" s="82">
        <f>+MMULT($C7:$AF7,A.Mercado!Q$5:Q$34)*'Datos base'!$O$37</f>
        <v>0</v>
      </c>
      <c r="S45" s="82">
        <f>+MMULT($C7:$AF7,A.Mercado!R$5:R$34)*'Datos base'!$O$37</f>
        <v>0</v>
      </c>
      <c r="T45" s="82">
        <f>+MMULT($C7:$AF7,A.Mercado!S$5:S$34)*'Datos base'!$O$37</f>
        <v>0</v>
      </c>
      <c r="U45" s="82">
        <f>+MMULT($C7:$AF7,A.Mercado!T$5:T$34)*'Datos base'!$O$37</f>
        <v>0</v>
      </c>
      <c r="V45" s="82">
        <f>+MMULT($C7:$AF7,A.Mercado!U$5:U$34)*'Datos base'!$O$37</f>
        <v>0</v>
      </c>
      <c r="W45" s="82">
        <f>+MMULT($C7:$AF7,A.Mercado!V$5:V$34)*'Datos base'!$O$37</f>
        <v>0</v>
      </c>
      <c r="X45" s="82">
        <f>+MMULT($C7:$AF7,A.Mercado!W$5:W$34)*'Datos base'!$O$37</f>
        <v>0</v>
      </c>
      <c r="Y45" s="82">
        <f>+MMULT($C7:$AF7,A.Mercado!X$5:X$34)*'Datos base'!$O$37</f>
        <v>0</v>
      </c>
      <c r="Z45" s="82">
        <f>+MMULT($C7:$AF7,A.Mercado!Y$5:Y$34)*'Datos base'!$O$37</f>
        <v>0</v>
      </c>
      <c r="AA45" s="82">
        <f>+MMULT($C7:$AF7,A.Mercado!Z$5:Z$34)*'Datos base'!$O$37</f>
        <v>0</v>
      </c>
      <c r="AB45" s="82">
        <f t="shared" si="25"/>
        <v>0</v>
      </c>
      <c r="AC45" s="82">
        <f>+MMULT($C7:$AF7,A.Mercado!AB$5:AB$34)*'Datos base'!$O$37</f>
        <v>0</v>
      </c>
      <c r="AD45" s="82">
        <f>+MMULT($C7:$AF7,A.Mercado!AC$5:AC$34)*'Datos base'!$O$37</f>
        <v>0</v>
      </c>
    </row>
    <row r="46" spans="2:47">
      <c r="B46" s="7">
        <f t="shared" si="23"/>
        <v>0</v>
      </c>
      <c r="C46" s="82">
        <f>+MMULT($C8:$AF8,A.Mercado!B$5:B$34)*'Datos base'!$O$37</f>
        <v>0</v>
      </c>
      <c r="D46" s="82">
        <f>+MMULT($C8:$AF8,A.Mercado!C$5:C$34)*'Datos base'!$O$37</f>
        <v>0</v>
      </c>
      <c r="E46" s="82">
        <f>+MMULT($C8:$AF8,A.Mercado!D$5:D$34)*'Datos base'!$O$37</f>
        <v>0</v>
      </c>
      <c r="F46" s="82">
        <f>+MMULT($C8:$AF8,A.Mercado!E$5:E$34)*'Datos base'!$O$37</f>
        <v>0</v>
      </c>
      <c r="G46" s="82">
        <f>+MMULT($C8:$AF8,A.Mercado!F$5:F$34)*'Datos base'!$O$37</f>
        <v>0</v>
      </c>
      <c r="H46" s="82">
        <f>+MMULT($C8:$AF8,A.Mercado!G$5:G$34)*'Datos base'!$O$37</f>
        <v>0</v>
      </c>
      <c r="I46" s="82">
        <f>+MMULT($C8:$AF8,A.Mercado!H$5:H$34)*'Datos base'!$O$37</f>
        <v>0</v>
      </c>
      <c r="J46" s="82">
        <f>+MMULT($C8:$AF8,A.Mercado!I$5:I$34)*'Datos base'!$O$37</f>
        <v>0</v>
      </c>
      <c r="K46" s="82">
        <f>+MMULT($C8:$AF8,A.Mercado!J$5:J$34)*'Datos base'!$O$37</f>
        <v>0</v>
      </c>
      <c r="L46" s="82">
        <f>+MMULT($C8:$AF8,A.Mercado!K$5:K$34)*'Datos base'!$O$37</f>
        <v>0</v>
      </c>
      <c r="M46" s="82">
        <f>+MMULT($C8:$AF8,A.Mercado!L$5:L$34)*'Datos base'!$O$37</f>
        <v>0</v>
      </c>
      <c r="N46" s="82">
        <f>+MMULT($C8:$AF8,A.Mercado!M$5:M$34)*'Datos base'!$O$37</f>
        <v>0</v>
      </c>
      <c r="O46" s="82">
        <f t="shared" si="24"/>
        <v>0</v>
      </c>
      <c r="P46" s="82">
        <f>+MMULT($C8:$AF8,A.Mercado!O$5:O$34)*'Datos base'!$O$37</f>
        <v>0</v>
      </c>
      <c r="Q46" s="82">
        <f>+MMULT($C8:$AF8,A.Mercado!P$5:P$34)*'Datos base'!$O$37</f>
        <v>0</v>
      </c>
      <c r="R46" s="82">
        <f>+MMULT($C8:$AF8,A.Mercado!Q$5:Q$34)*'Datos base'!$O$37</f>
        <v>0</v>
      </c>
      <c r="S46" s="82">
        <f>+MMULT($C8:$AF8,A.Mercado!R$5:R$34)*'Datos base'!$O$37</f>
        <v>0</v>
      </c>
      <c r="T46" s="82">
        <f>+MMULT($C8:$AF8,A.Mercado!S$5:S$34)*'Datos base'!$O$37</f>
        <v>0</v>
      </c>
      <c r="U46" s="82">
        <f>+MMULT($C8:$AF8,A.Mercado!T$5:T$34)*'Datos base'!$O$37</f>
        <v>0</v>
      </c>
      <c r="V46" s="82">
        <f>+MMULT($C8:$AF8,A.Mercado!U$5:U$34)*'Datos base'!$O$37</f>
        <v>0</v>
      </c>
      <c r="W46" s="82">
        <f>+MMULT($C8:$AF8,A.Mercado!V$5:V$34)*'Datos base'!$O$37</f>
        <v>0</v>
      </c>
      <c r="X46" s="82">
        <f>+MMULT($C8:$AF8,A.Mercado!W$5:W$34)*'Datos base'!$O$37</f>
        <v>0</v>
      </c>
      <c r="Y46" s="82">
        <f>+MMULT($C8:$AF8,A.Mercado!X$5:X$34)*'Datos base'!$O$37</f>
        <v>0</v>
      </c>
      <c r="Z46" s="82">
        <f>+MMULT($C8:$AF8,A.Mercado!Y$5:Y$34)*'Datos base'!$O$37</f>
        <v>0</v>
      </c>
      <c r="AA46" s="82">
        <f>+MMULT($C8:$AF8,A.Mercado!Z$5:Z$34)*'Datos base'!$O$37</f>
        <v>0</v>
      </c>
      <c r="AB46" s="82">
        <f t="shared" si="25"/>
        <v>0</v>
      </c>
      <c r="AC46" s="82">
        <f>+MMULT($C8:$AF8,A.Mercado!AB$5:AB$34)*'Datos base'!$O$37</f>
        <v>0</v>
      </c>
      <c r="AD46" s="82">
        <f>+MMULT($C8:$AF8,A.Mercado!AC$5:AC$34)*'Datos base'!$O$37</f>
        <v>0</v>
      </c>
    </row>
    <row r="47" spans="2:47">
      <c r="B47" s="7">
        <f t="shared" si="23"/>
        <v>0</v>
      </c>
      <c r="C47" s="82">
        <f>+MMULT($C9:$AF9,A.Mercado!B$5:B$34)*'Datos base'!$O$37</f>
        <v>0</v>
      </c>
      <c r="D47" s="82">
        <f>+MMULT($C9:$AF9,A.Mercado!C$5:C$34)*'Datos base'!$O$37</f>
        <v>0</v>
      </c>
      <c r="E47" s="82">
        <f>+MMULT($C9:$AF9,A.Mercado!D$5:D$34)*'Datos base'!$O$37</f>
        <v>0</v>
      </c>
      <c r="F47" s="82">
        <f>+MMULT($C9:$AF9,A.Mercado!E$5:E$34)*'Datos base'!$O$37</f>
        <v>0</v>
      </c>
      <c r="G47" s="82">
        <f>+MMULT($C9:$AF9,A.Mercado!F$5:F$34)*'Datos base'!$O$37</f>
        <v>0</v>
      </c>
      <c r="H47" s="82">
        <f>+MMULT($C9:$AF9,A.Mercado!G$5:G$34)*'Datos base'!$O$37</f>
        <v>0</v>
      </c>
      <c r="I47" s="82">
        <f>+MMULT($C9:$AF9,A.Mercado!H$5:H$34)*'Datos base'!$O$37</f>
        <v>0</v>
      </c>
      <c r="J47" s="82">
        <f>+MMULT($C9:$AF9,A.Mercado!I$5:I$34)*'Datos base'!$O$37</f>
        <v>0</v>
      </c>
      <c r="K47" s="82">
        <f>+MMULT($C9:$AF9,A.Mercado!J$5:J$34)*'Datos base'!$O$37</f>
        <v>0</v>
      </c>
      <c r="L47" s="82">
        <f>+MMULT($C9:$AF9,A.Mercado!K$5:K$34)*'Datos base'!$O$37</f>
        <v>0</v>
      </c>
      <c r="M47" s="82">
        <f>+MMULT($C9:$AF9,A.Mercado!L$5:L$34)*'Datos base'!$O$37</f>
        <v>0</v>
      </c>
      <c r="N47" s="82">
        <f>+MMULT($C9:$AF9,A.Mercado!M$5:M$34)*'Datos base'!$O$37</f>
        <v>0</v>
      </c>
      <c r="O47" s="82">
        <f t="shared" si="24"/>
        <v>0</v>
      </c>
      <c r="P47" s="82">
        <f>+MMULT($C9:$AF9,A.Mercado!O$5:O$34)*'Datos base'!$O$37</f>
        <v>0</v>
      </c>
      <c r="Q47" s="82">
        <f>+MMULT($C9:$AF9,A.Mercado!P$5:P$34)*'Datos base'!$O$37</f>
        <v>0</v>
      </c>
      <c r="R47" s="82">
        <f>+MMULT($C9:$AF9,A.Mercado!Q$5:Q$34)*'Datos base'!$O$37</f>
        <v>0</v>
      </c>
      <c r="S47" s="82">
        <f>+MMULT($C9:$AF9,A.Mercado!R$5:R$34)*'Datos base'!$O$37</f>
        <v>0</v>
      </c>
      <c r="T47" s="82">
        <f>+MMULT($C9:$AF9,A.Mercado!S$5:S$34)*'Datos base'!$O$37</f>
        <v>0</v>
      </c>
      <c r="U47" s="82">
        <f>+MMULT($C9:$AF9,A.Mercado!T$5:T$34)*'Datos base'!$O$37</f>
        <v>0</v>
      </c>
      <c r="V47" s="82">
        <f>+MMULT($C9:$AF9,A.Mercado!U$5:U$34)*'Datos base'!$O$37</f>
        <v>0</v>
      </c>
      <c r="W47" s="82">
        <f>+MMULT($C9:$AF9,A.Mercado!V$5:V$34)*'Datos base'!$O$37</f>
        <v>0</v>
      </c>
      <c r="X47" s="82">
        <f>+MMULT($C9:$AF9,A.Mercado!W$5:W$34)*'Datos base'!$O$37</f>
        <v>0</v>
      </c>
      <c r="Y47" s="82">
        <f>+MMULT($C9:$AF9,A.Mercado!X$5:X$34)*'Datos base'!$O$37</f>
        <v>0</v>
      </c>
      <c r="Z47" s="82">
        <f>+MMULT($C9:$AF9,A.Mercado!Y$5:Y$34)*'Datos base'!$O$37</f>
        <v>0</v>
      </c>
      <c r="AA47" s="82">
        <f>+MMULT($C9:$AF9,A.Mercado!Z$5:Z$34)*'Datos base'!$O$37</f>
        <v>0</v>
      </c>
      <c r="AB47" s="82">
        <f t="shared" si="25"/>
        <v>0</v>
      </c>
      <c r="AC47" s="82">
        <f>+MMULT($C9:$AF9,A.Mercado!AB$5:AB$34)*'Datos base'!$O$37</f>
        <v>0</v>
      </c>
      <c r="AD47" s="82">
        <f>+MMULT($C9:$AF9,A.Mercado!AC$5:AC$34)*'Datos base'!$O$37</f>
        <v>0</v>
      </c>
    </row>
    <row r="48" spans="2:47">
      <c r="B48" s="7">
        <f t="shared" si="23"/>
        <v>0</v>
      </c>
      <c r="C48" s="82">
        <f>+MMULT($C10:$AF10,A.Mercado!B$5:B$34)*'Datos base'!$O$37</f>
        <v>0</v>
      </c>
      <c r="D48" s="82">
        <f>+MMULT($C10:$AF10,A.Mercado!C$5:C$34)*'Datos base'!$O$37</f>
        <v>0</v>
      </c>
      <c r="E48" s="82">
        <f>+MMULT($C10:$AF10,A.Mercado!D$5:D$34)*'Datos base'!$O$37</f>
        <v>0</v>
      </c>
      <c r="F48" s="82">
        <f>+MMULT($C10:$AF10,A.Mercado!E$5:E$34)*'Datos base'!$O$37</f>
        <v>0</v>
      </c>
      <c r="G48" s="82">
        <f>+MMULT($C10:$AF10,A.Mercado!F$5:F$34)*'Datos base'!$O$37</f>
        <v>0</v>
      </c>
      <c r="H48" s="82">
        <f>+MMULT($C10:$AF10,A.Mercado!G$5:G$34)*'Datos base'!$O$37</f>
        <v>0</v>
      </c>
      <c r="I48" s="82">
        <f>+MMULT($C10:$AF10,A.Mercado!H$5:H$34)*'Datos base'!$O$37</f>
        <v>0</v>
      </c>
      <c r="J48" s="82">
        <f>+MMULT($C10:$AF10,A.Mercado!I$5:I$34)*'Datos base'!$O$37</f>
        <v>0</v>
      </c>
      <c r="K48" s="82">
        <f>+MMULT($C10:$AF10,A.Mercado!J$5:J$34)*'Datos base'!$O$37</f>
        <v>0</v>
      </c>
      <c r="L48" s="82">
        <f>+MMULT($C10:$AF10,A.Mercado!K$5:K$34)*'Datos base'!$O$37</f>
        <v>0</v>
      </c>
      <c r="M48" s="82">
        <f>+MMULT($C10:$AF10,A.Mercado!L$5:L$34)*'Datos base'!$O$37</f>
        <v>0</v>
      </c>
      <c r="N48" s="82">
        <f>+MMULT($C10:$AF10,A.Mercado!M$5:M$34)*'Datos base'!$O$37</f>
        <v>0</v>
      </c>
      <c r="O48" s="82">
        <f t="shared" si="24"/>
        <v>0</v>
      </c>
      <c r="P48" s="82">
        <f>+MMULT($C10:$AF10,A.Mercado!O$5:O$34)*'Datos base'!$O$37</f>
        <v>0</v>
      </c>
      <c r="Q48" s="82">
        <f>+MMULT($C10:$AF10,A.Mercado!P$5:P$34)*'Datos base'!$O$37</f>
        <v>0</v>
      </c>
      <c r="R48" s="82">
        <f>+MMULT($C10:$AF10,A.Mercado!Q$5:Q$34)*'Datos base'!$O$37</f>
        <v>0</v>
      </c>
      <c r="S48" s="82">
        <f>+MMULT($C10:$AF10,A.Mercado!R$5:R$34)*'Datos base'!$O$37</f>
        <v>0</v>
      </c>
      <c r="T48" s="82">
        <f>+MMULT($C10:$AF10,A.Mercado!S$5:S$34)*'Datos base'!$O$37</f>
        <v>0</v>
      </c>
      <c r="U48" s="82">
        <f>+MMULT($C10:$AF10,A.Mercado!T$5:T$34)*'Datos base'!$O$37</f>
        <v>0</v>
      </c>
      <c r="V48" s="82">
        <f>+MMULT($C10:$AF10,A.Mercado!U$5:U$34)*'Datos base'!$O$37</f>
        <v>0</v>
      </c>
      <c r="W48" s="82">
        <f>+MMULT($C10:$AF10,A.Mercado!V$5:V$34)*'Datos base'!$O$37</f>
        <v>0</v>
      </c>
      <c r="X48" s="82">
        <f>+MMULT($C10:$AF10,A.Mercado!W$5:W$34)*'Datos base'!$O$37</f>
        <v>0</v>
      </c>
      <c r="Y48" s="82">
        <f>+MMULT($C10:$AF10,A.Mercado!X$5:X$34)*'Datos base'!$O$37</f>
        <v>0</v>
      </c>
      <c r="Z48" s="82">
        <f>+MMULT($C10:$AF10,A.Mercado!Y$5:Y$34)*'Datos base'!$O$37</f>
        <v>0</v>
      </c>
      <c r="AA48" s="82">
        <f>+MMULT($C10:$AF10,A.Mercado!Z$5:Z$34)*'Datos base'!$O$37</f>
        <v>0</v>
      </c>
      <c r="AB48" s="82">
        <f t="shared" si="25"/>
        <v>0</v>
      </c>
      <c r="AC48" s="82">
        <f>+MMULT($C10:$AF10,A.Mercado!AB$5:AB$34)*'Datos base'!$O$37</f>
        <v>0</v>
      </c>
      <c r="AD48" s="82">
        <f>+MMULT($C10:$AF10,A.Mercado!AC$5:AC$34)*'Datos base'!$O$37</f>
        <v>0</v>
      </c>
    </row>
    <row r="49" spans="2:47">
      <c r="B49" s="7">
        <f t="shared" si="23"/>
        <v>0</v>
      </c>
      <c r="C49" s="82">
        <f>+MMULT($C11:$AF11,A.Mercado!B$5:B$34)*'Datos base'!$O$37</f>
        <v>0</v>
      </c>
      <c r="D49" s="82">
        <f>+MMULT($C11:$AF11,A.Mercado!C$5:C$34)*'Datos base'!$O$37</f>
        <v>0</v>
      </c>
      <c r="E49" s="82">
        <f>+MMULT($C11:$AF11,A.Mercado!D$5:D$34)*'Datos base'!$O$37</f>
        <v>0</v>
      </c>
      <c r="F49" s="82">
        <f>+MMULT($C11:$AF11,A.Mercado!E$5:E$34)*'Datos base'!$O$37</f>
        <v>0</v>
      </c>
      <c r="G49" s="82">
        <f>+MMULT($C11:$AF11,A.Mercado!F$5:F$34)*'Datos base'!$O$37</f>
        <v>0</v>
      </c>
      <c r="H49" s="82">
        <f>+MMULT($C11:$AF11,A.Mercado!G$5:G$34)*'Datos base'!$O$37</f>
        <v>0</v>
      </c>
      <c r="I49" s="82">
        <f>+MMULT($C11:$AF11,A.Mercado!H$5:H$34)*'Datos base'!$O$37</f>
        <v>0</v>
      </c>
      <c r="J49" s="82">
        <f>+MMULT($C11:$AF11,A.Mercado!I$5:I$34)*'Datos base'!$O$37</f>
        <v>0</v>
      </c>
      <c r="K49" s="82">
        <f>+MMULT($C11:$AF11,A.Mercado!J$5:J$34)*'Datos base'!$O$37</f>
        <v>0</v>
      </c>
      <c r="L49" s="82">
        <f>+MMULT($C11:$AF11,A.Mercado!K$5:K$34)*'Datos base'!$O$37</f>
        <v>0</v>
      </c>
      <c r="M49" s="82">
        <f>+MMULT($C11:$AF11,A.Mercado!L$5:L$34)*'Datos base'!$O$37</f>
        <v>0</v>
      </c>
      <c r="N49" s="82">
        <f>+MMULT($C11:$AF11,A.Mercado!M$5:M$34)*'Datos base'!$O$37</f>
        <v>0</v>
      </c>
      <c r="O49" s="82">
        <f t="shared" si="24"/>
        <v>0</v>
      </c>
      <c r="P49" s="82">
        <f>+MMULT($C11:$AF11,A.Mercado!O$5:O$34)*'Datos base'!$O$37</f>
        <v>0</v>
      </c>
      <c r="Q49" s="82">
        <f>+MMULT($C11:$AF11,A.Mercado!P$5:P$34)*'Datos base'!$O$37</f>
        <v>0</v>
      </c>
      <c r="R49" s="82">
        <f>+MMULT($C11:$AF11,A.Mercado!Q$5:Q$34)*'Datos base'!$O$37</f>
        <v>0</v>
      </c>
      <c r="S49" s="82">
        <f>+MMULT($C11:$AF11,A.Mercado!R$5:R$34)*'Datos base'!$O$37</f>
        <v>0</v>
      </c>
      <c r="T49" s="82">
        <f>+MMULT($C11:$AF11,A.Mercado!S$5:S$34)*'Datos base'!$O$37</f>
        <v>0</v>
      </c>
      <c r="U49" s="82">
        <f>+MMULT($C11:$AF11,A.Mercado!T$5:T$34)*'Datos base'!$O$37</f>
        <v>0</v>
      </c>
      <c r="V49" s="82">
        <f>+MMULT($C11:$AF11,A.Mercado!U$5:U$34)*'Datos base'!$O$37</f>
        <v>0</v>
      </c>
      <c r="W49" s="82">
        <f>+MMULT($C11:$AF11,A.Mercado!V$5:V$34)*'Datos base'!$O$37</f>
        <v>0</v>
      </c>
      <c r="X49" s="82">
        <f>+MMULT($C11:$AF11,A.Mercado!W$5:W$34)*'Datos base'!$O$37</f>
        <v>0</v>
      </c>
      <c r="Y49" s="82">
        <f>+MMULT($C11:$AF11,A.Mercado!X$5:X$34)*'Datos base'!$O$37</f>
        <v>0</v>
      </c>
      <c r="Z49" s="82">
        <f>+MMULT($C11:$AF11,A.Mercado!Y$5:Y$34)*'Datos base'!$O$37</f>
        <v>0</v>
      </c>
      <c r="AA49" s="82">
        <f>+MMULT($C11:$AF11,A.Mercado!Z$5:Z$34)*'Datos base'!$O$37</f>
        <v>0</v>
      </c>
      <c r="AB49" s="82">
        <f t="shared" si="25"/>
        <v>0</v>
      </c>
      <c r="AC49" s="82">
        <f>+MMULT($C11:$AF11,A.Mercado!AB$5:AB$34)*'Datos base'!$O$37</f>
        <v>0</v>
      </c>
      <c r="AD49" s="82">
        <f>+MMULT($C11:$AF11,A.Mercado!AC$5:AC$34)*'Datos base'!$O$37</f>
        <v>0</v>
      </c>
    </row>
    <row r="50" spans="2:47">
      <c r="B50" s="7">
        <f t="shared" si="23"/>
        <v>0</v>
      </c>
      <c r="C50" s="82">
        <f>+MMULT($C12:$AF12,A.Mercado!B$5:B$34)*'Datos base'!$O$37</f>
        <v>0</v>
      </c>
      <c r="D50" s="82">
        <f>+MMULT($C12:$AF12,A.Mercado!C$5:C$34)*'Datos base'!$O$37</f>
        <v>0</v>
      </c>
      <c r="E50" s="82">
        <f>+MMULT($C12:$AF12,A.Mercado!D$5:D$34)*'Datos base'!$O$37</f>
        <v>0</v>
      </c>
      <c r="F50" s="82">
        <f>+MMULT($C12:$AF12,A.Mercado!E$5:E$34)*'Datos base'!$O$37</f>
        <v>0</v>
      </c>
      <c r="G50" s="82">
        <f>+MMULT($C12:$AF12,A.Mercado!F$5:F$34)*'Datos base'!$O$37</f>
        <v>0</v>
      </c>
      <c r="H50" s="82">
        <f>+MMULT($C12:$AF12,A.Mercado!G$5:G$34)*'Datos base'!$O$37</f>
        <v>0</v>
      </c>
      <c r="I50" s="82">
        <f>+MMULT($C12:$AF12,A.Mercado!H$5:H$34)*'Datos base'!$O$37</f>
        <v>0</v>
      </c>
      <c r="J50" s="82">
        <f>+MMULT($C12:$AF12,A.Mercado!I$5:I$34)*'Datos base'!$O$37</f>
        <v>0</v>
      </c>
      <c r="K50" s="82">
        <f>+MMULT($C12:$AF12,A.Mercado!J$5:J$34)*'Datos base'!$O$37</f>
        <v>0</v>
      </c>
      <c r="L50" s="82">
        <f>+MMULT($C12:$AF12,A.Mercado!K$5:K$34)*'Datos base'!$O$37</f>
        <v>0</v>
      </c>
      <c r="M50" s="82">
        <f>+MMULT($C12:$AF12,A.Mercado!L$5:L$34)*'Datos base'!$O$37</f>
        <v>0</v>
      </c>
      <c r="N50" s="82">
        <f>+MMULT($C12:$AF12,A.Mercado!M$5:M$34)*'Datos base'!$O$37</f>
        <v>0</v>
      </c>
      <c r="O50" s="82">
        <f t="shared" si="24"/>
        <v>0</v>
      </c>
      <c r="P50" s="82">
        <f>+MMULT($C12:$AF12,A.Mercado!O$5:O$34)*'Datos base'!$O$37</f>
        <v>0</v>
      </c>
      <c r="Q50" s="82">
        <f>+MMULT($C12:$AF12,A.Mercado!P$5:P$34)*'Datos base'!$O$37</f>
        <v>0</v>
      </c>
      <c r="R50" s="82">
        <f>+MMULT($C12:$AF12,A.Mercado!Q$5:Q$34)*'Datos base'!$O$37</f>
        <v>0</v>
      </c>
      <c r="S50" s="82">
        <f>+MMULT($C12:$AF12,A.Mercado!R$5:R$34)*'Datos base'!$O$37</f>
        <v>0</v>
      </c>
      <c r="T50" s="82">
        <f>+MMULT($C12:$AF12,A.Mercado!S$5:S$34)*'Datos base'!$O$37</f>
        <v>0</v>
      </c>
      <c r="U50" s="82">
        <f>+MMULT($C12:$AF12,A.Mercado!T$5:T$34)*'Datos base'!$O$37</f>
        <v>0</v>
      </c>
      <c r="V50" s="82">
        <f>+MMULT($C12:$AF12,A.Mercado!U$5:U$34)*'Datos base'!$O$37</f>
        <v>0</v>
      </c>
      <c r="W50" s="82">
        <f>+MMULT($C12:$AF12,A.Mercado!V$5:V$34)*'Datos base'!$O$37</f>
        <v>0</v>
      </c>
      <c r="X50" s="82">
        <f>+MMULT($C12:$AF12,A.Mercado!W$5:W$34)*'Datos base'!$O$37</f>
        <v>0</v>
      </c>
      <c r="Y50" s="82">
        <f>+MMULT($C12:$AF12,A.Mercado!X$5:X$34)*'Datos base'!$O$37</f>
        <v>0</v>
      </c>
      <c r="Z50" s="82">
        <f>+MMULT($C12:$AF12,A.Mercado!Y$5:Y$34)*'Datos base'!$O$37</f>
        <v>0</v>
      </c>
      <c r="AA50" s="82">
        <f>+MMULT($C12:$AF12,A.Mercado!Z$5:Z$34)*'Datos base'!$O$37</f>
        <v>0</v>
      </c>
      <c r="AB50" s="82">
        <f t="shared" si="25"/>
        <v>0</v>
      </c>
      <c r="AC50" s="82">
        <f>+MMULT($C12:$AF12,A.Mercado!AB$5:AB$34)*'Datos base'!$O$37</f>
        <v>0</v>
      </c>
      <c r="AD50" s="82">
        <f>+MMULT($C12:$AF12,A.Mercado!AC$5:AC$34)*'Datos base'!$O$37</f>
        <v>0</v>
      </c>
    </row>
    <row r="51" spans="2:47">
      <c r="B51" s="7">
        <f t="shared" si="23"/>
        <v>0</v>
      </c>
      <c r="C51" s="82">
        <f>+MMULT($C13:$AF13,A.Mercado!B$5:B$34)*'Datos base'!$O$37</f>
        <v>0</v>
      </c>
      <c r="D51" s="82">
        <f>+MMULT($C13:$AF13,A.Mercado!C$5:C$34)*'Datos base'!$O$37</f>
        <v>0</v>
      </c>
      <c r="E51" s="82">
        <f>+MMULT($C13:$AF13,A.Mercado!D$5:D$34)*'Datos base'!$O$37</f>
        <v>0</v>
      </c>
      <c r="F51" s="82">
        <f>+MMULT($C13:$AF13,A.Mercado!E$5:E$34)*'Datos base'!$O$37</f>
        <v>0</v>
      </c>
      <c r="G51" s="82">
        <f>+MMULT($C13:$AF13,A.Mercado!F$5:F$34)*'Datos base'!$O$37</f>
        <v>0</v>
      </c>
      <c r="H51" s="82">
        <f>+MMULT($C13:$AF13,A.Mercado!G$5:G$34)*'Datos base'!$O$37</f>
        <v>0</v>
      </c>
      <c r="I51" s="82">
        <f>+MMULT($C13:$AF13,A.Mercado!H$5:H$34)*'Datos base'!$O$37</f>
        <v>0</v>
      </c>
      <c r="J51" s="82">
        <f>+MMULT($C13:$AF13,A.Mercado!I$5:I$34)*'Datos base'!$O$37</f>
        <v>0</v>
      </c>
      <c r="K51" s="82">
        <f>+MMULT($C13:$AF13,A.Mercado!J$5:J$34)*'Datos base'!$O$37</f>
        <v>0</v>
      </c>
      <c r="L51" s="82">
        <f>+MMULT($C13:$AF13,A.Mercado!K$5:K$34)*'Datos base'!$O$37</f>
        <v>0</v>
      </c>
      <c r="M51" s="82">
        <f>+MMULT($C13:$AF13,A.Mercado!L$5:L$34)*'Datos base'!$O$37</f>
        <v>0</v>
      </c>
      <c r="N51" s="82">
        <f>+MMULT($C13:$AF13,A.Mercado!M$5:M$34)*'Datos base'!$O$37</f>
        <v>0</v>
      </c>
      <c r="O51" s="82">
        <f t="shared" si="24"/>
        <v>0</v>
      </c>
      <c r="P51" s="82">
        <f>+MMULT($C13:$AF13,A.Mercado!O$5:O$34)*'Datos base'!$O$37</f>
        <v>0</v>
      </c>
      <c r="Q51" s="82">
        <f>+MMULT($C13:$AF13,A.Mercado!P$5:P$34)*'Datos base'!$O$37</f>
        <v>0</v>
      </c>
      <c r="R51" s="82">
        <f>+MMULT($C13:$AF13,A.Mercado!Q$5:Q$34)*'Datos base'!$O$37</f>
        <v>0</v>
      </c>
      <c r="S51" s="82">
        <f>+MMULT($C13:$AF13,A.Mercado!R$5:R$34)*'Datos base'!$O$37</f>
        <v>0</v>
      </c>
      <c r="T51" s="82">
        <f>+MMULT($C13:$AF13,A.Mercado!S$5:S$34)*'Datos base'!$O$37</f>
        <v>0</v>
      </c>
      <c r="U51" s="82">
        <f>+MMULT($C13:$AF13,A.Mercado!T$5:T$34)*'Datos base'!$O$37</f>
        <v>0</v>
      </c>
      <c r="V51" s="82">
        <f>+MMULT($C13:$AF13,A.Mercado!U$5:U$34)*'Datos base'!$O$37</f>
        <v>0</v>
      </c>
      <c r="W51" s="82">
        <f>+MMULT($C13:$AF13,A.Mercado!V$5:V$34)*'Datos base'!$O$37</f>
        <v>0</v>
      </c>
      <c r="X51" s="82">
        <f>+MMULT($C13:$AF13,A.Mercado!W$5:W$34)*'Datos base'!$O$37</f>
        <v>0</v>
      </c>
      <c r="Y51" s="82">
        <f>+MMULT($C13:$AF13,A.Mercado!X$5:X$34)*'Datos base'!$O$37</f>
        <v>0</v>
      </c>
      <c r="Z51" s="82">
        <f>+MMULT($C13:$AF13,A.Mercado!Y$5:Y$34)*'Datos base'!$O$37</f>
        <v>0</v>
      </c>
      <c r="AA51" s="82">
        <f>+MMULT($C13:$AF13,A.Mercado!Z$5:Z$34)*'Datos base'!$O$37</f>
        <v>0</v>
      </c>
      <c r="AB51" s="82">
        <f t="shared" si="25"/>
        <v>0</v>
      </c>
      <c r="AC51" s="82">
        <f>+MMULT($C13:$AF13,A.Mercado!AB$5:AB$34)*'Datos base'!$O$37</f>
        <v>0</v>
      </c>
      <c r="AD51" s="82">
        <f>+MMULT($C13:$AF13,A.Mercado!AC$5:AC$34)*'Datos base'!$O$37</f>
        <v>0</v>
      </c>
    </row>
    <row r="52" spans="2:47">
      <c r="B52" s="7">
        <f t="shared" si="23"/>
        <v>0</v>
      </c>
      <c r="C52" s="82">
        <f>+MMULT($C14:$AF14,A.Mercado!B$5:B$34)*'Datos base'!$O$37</f>
        <v>0</v>
      </c>
      <c r="D52" s="82">
        <f>+MMULT($C14:$AF14,A.Mercado!C$5:C$34)*'Datos base'!$O$37</f>
        <v>0</v>
      </c>
      <c r="E52" s="82">
        <f>+MMULT($C14:$AF14,A.Mercado!D$5:D$34)*'Datos base'!$O$37</f>
        <v>0</v>
      </c>
      <c r="F52" s="82">
        <f>+MMULT($C14:$AF14,A.Mercado!E$5:E$34)*'Datos base'!$O$37</f>
        <v>0</v>
      </c>
      <c r="G52" s="82">
        <f>+MMULT($C14:$AF14,A.Mercado!F$5:F$34)*'Datos base'!$O$37</f>
        <v>0</v>
      </c>
      <c r="H52" s="82">
        <f>+MMULT($C14:$AF14,A.Mercado!G$5:G$34)*'Datos base'!$O$37</f>
        <v>0</v>
      </c>
      <c r="I52" s="82">
        <f>+MMULT($C14:$AF14,A.Mercado!H$5:H$34)*'Datos base'!$O$37</f>
        <v>0</v>
      </c>
      <c r="J52" s="82">
        <f>+MMULT($C14:$AF14,A.Mercado!I$5:I$34)*'Datos base'!$O$37</f>
        <v>0</v>
      </c>
      <c r="K52" s="82">
        <f>+MMULT($C14:$AF14,A.Mercado!J$5:J$34)*'Datos base'!$O$37</f>
        <v>0</v>
      </c>
      <c r="L52" s="82">
        <f>+MMULT($C14:$AF14,A.Mercado!K$5:K$34)*'Datos base'!$O$37</f>
        <v>0</v>
      </c>
      <c r="M52" s="82">
        <f>+MMULT($C14:$AF14,A.Mercado!L$5:L$34)*'Datos base'!$O$37</f>
        <v>0</v>
      </c>
      <c r="N52" s="82">
        <f>+MMULT($C14:$AF14,A.Mercado!M$5:M$34)*'Datos base'!$O$37</f>
        <v>0</v>
      </c>
      <c r="O52" s="82">
        <f t="shared" si="24"/>
        <v>0</v>
      </c>
      <c r="P52" s="82">
        <f>+MMULT($C14:$AF14,A.Mercado!O$5:O$34)*'Datos base'!$O$37</f>
        <v>0</v>
      </c>
      <c r="Q52" s="82">
        <f>+MMULT($C14:$AF14,A.Mercado!P$5:P$34)*'Datos base'!$O$37</f>
        <v>0</v>
      </c>
      <c r="R52" s="82">
        <f>+MMULT($C14:$AF14,A.Mercado!Q$5:Q$34)*'Datos base'!$O$37</f>
        <v>0</v>
      </c>
      <c r="S52" s="82">
        <f>+MMULT($C14:$AF14,A.Mercado!R$5:R$34)*'Datos base'!$O$37</f>
        <v>0</v>
      </c>
      <c r="T52" s="82">
        <f>+MMULT($C14:$AF14,A.Mercado!S$5:S$34)*'Datos base'!$O$37</f>
        <v>0</v>
      </c>
      <c r="U52" s="82">
        <f>+MMULT($C14:$AF14,A.Mercado!T$5:T$34)*'Datos base'!$O$37</f>
        <v>0</v>
      </c>
      <c r="V52" s="82">
        <f>+MMULT($C14:$AF14,A.Mercado!U$5:U$34)*'Datos base'!$O$37</f>
        <v>0</v>
      </c>
      <c r="W52" s="82">
        <f>+MMULT($C14:$AF14,A.Mercado!V$5:V$34)*'Datos base'!$O$37</f>
        <v>0</v>
      </c>
      <c r="X52" s="82">
        <f>+MMULT($C14:$AF14,A.Mercado!W$5:W$34)*'Datos base'!$O$37</f>
        <v>0</v>
      </c>
      <c r="Y52" s="82">
        <f>+MMULT($C14:$AF14,A.Mercado!X$5:X$34)*'Datos base'!$O$37</f>
        <v>0</v>
      </c>
      <c r="Z52" s="82">
        <f>+MMULT($C14:$AF14,A.Mercado!Y$5:Y$34)*'Datos base'!$O$37</f>
        <v>0</v>
      </c>
      <c r="AA52" s="82">
        <f>+MMULT($C14:$AF14,A.Mercado!Z$5:Z$34)*'Datos base'!$O$37</f>
        <v>0</v>
      </c>
      <c r="AB52" s="82">
        <f t="shared" si="25"/>
        <v>0</v>
      </c>
      <c r="AC52" s="82">
        <f>+MMULT($C14:$AF14,A.Mercado!AB$5:AB$34)*'Datos base'!$O$37</f>
        <v>0</v>
      </c>
      <c r="AD52" s="82">
        <f>+MMULT($C14:$AF14,A.Mercado!AC$5:AC$34)*'Datos base'!$O$37</f>
        <v>0</v>
      </c>
    </row>
    <row r="53" spans="2:47" outlineLevel="1">
      <c r="B53" s="7">
        <f t="shared" si="23"/>
        <v>0</v>
      </c>
      <c r="C53" s="82">
        <f>+MMULT($C15:$AF15,A.Mercado!B$5:B$34)*'Datos base'!$O$37</f>
        <v>0</v>
      </c>
      <c r="D53" s="82">
        <f>+MMULT($C15:$AF15,A.Mercado!C$5:C$34)*'Datos base'!$O$37</f>
        <v>0</v>
      </c>
      <c r="E53" s="82">
        <f>+MMULT($C15:$AF15,A.Mercado!D$5:D$34)*'Datos base'!$O$37</f>
        <v>0</v>
      </c>
      <c r="F53" s="82">
        <f>+MMULT($C15:$AF15,A.Mercado!E$5:E$34)*'Datos base'!$O$37</f>
        <v>0</v>
      </c>
      <c r="G53" s="82">
        <f>+MMULT($C15:$AF15,A.Mercado!F$5:F$34)*'Datos base'!$O$37</f>
        <v>0</v>
      </c>
      <c r="H53" s="82">
        <f>+MMULT($C15:$AF15,A.Mercado!G$5:G$34)*'Datos base'!$O$37</f>
        <v>0</v>
      </c>
      <c r="I53" s="82">
        <f>+MMULT($C15:$AF15,A.Mercado!H$5:H$34)*'Datos base'!$O$37</f>
        <v>0</v>
      </c>
      <c r="J53" s="82">
        <f>+MMULT($C15:$AF15,A.Mercado!I$5:I$34)*'Datos base'!$O$37</f>
        <v>0</v>
      </c>
      <c r="K53" s="82">
        <f>+MMULT($C15:$AF15,A.Mercado!J$5:J$34)*'Datos base'!$O$37</f>
        <v>0</v>
      </c>
      <c r="L53" s="82">
        <f>+MMULT($C15:$AF15,A.Mercado!K$5:K$34)*'Datos base'!$O$37</f>
        <v>0</v>
      </c>
      <c r="M53" s="82">
        <f>+MMULT($C15:$AF15,A.Mercado!L$5:L$34)*'Datos base'!$O$37</f>
        <v>0</v>
      </c>
      <c r="N53" s="82">
        <f>+MMULT($C15:$AF15,A.Mercado!M$5:M$34)*'Datos base'!$O$37</f>
        <v>0</v>
      </c>
      <c r="O53" s="82">
        <f t="shared" si="24"/>
        <v>0</v>
      </c>
      <c r="P53" s="82">
        <f>+MMULT($C15:$AF15,A.Mercado!O$5:O$34)*'Datos base'!$O$37</f>
        <v>0</v>
      </c>
      <c r="Q53" s="82">
        <f>+MMULT($C15:$AF15,A.Mercado!P$5:P$34)*'Datos base'!$O$37</f>
        <v>0</v>
      </c>
      <c r="R53" s="82">
        <f>+MMULT($C15:$AF15,A.Mercado!Q$5:Q$34)*'Datos base'!$O$37</f>
        <v>0</v>
      </c>
      <c r="S53" s="82">
        <f>+MMULT($C15:$AF15,A.Mercado!R$5:R$34)*'Datos base'!$O$37</f>
        <v>0</v>
      </c>
      <c r="T53" s="82">
        <f>+MMULT($C15:$AF15,A.Mercado!S$5:S$34)*'Datos base'!$O$37</f>
        <v>0</v>
      </c>
      <c r="U53" s="82">
        <f>+MMULT($C15:$AF15,A.Mercado!T$5:T$34)*'Datos base'!$O$37</f>
        <v>0</v>
      </c>
      <c r="V53" s="82">
        <f>+MMULT($C15:$AF15,A.Mercado!U$5:U$34)*'Datos base'!$O$37</f>
        <v>0</v>
      </c>
      <c r="W53" s="82">
        <f>+MMULT($C15:$AF15,A.Mercado!V$5:V$34)*'Datos base'!$O$37</f>
        <v>0</v>
      </c>
      <c r="X53" s="82">
        <f>+MMULT($C15:$AF15,A.Mercado!W$5:W$34)*'Datos base'!$O$37</f>
        <v>0</v>
      </c>
      <c r="Y53" s="82">
        <f>+MMULT($C15:$AF15,A.Mercado!X$5:X$34)*'Datos base'!$O$37</f>
        <v>0</v>
      </c>
      <c r="Z53" s="82">
        <f>+MMULT($C15:$AF15,A.Mercado!Y$5:Y$34)*'Datos base'!$O$37</f>
        <v>0</v>
      </c>
      <c r="AA53" s="82">
        <f>+MMULT($C15:$AF15,A.Mercado!Z$5:Z$34)*'Datos base'!$O$37</f>
        <v>0</v>
      </c>
      <c r="AB53" s="82">
        <f t="shared" si="25"/>
        <v>0</v>
      </c>
      <c r="AC53" s="82">
        <f>+MMULT($C15:$AF15,A.Mercado!AB$5:AB$34)*'Datos base'!$O$37</f>
        <v>0</v>
      </c>
      <c r="AD53" s="82">
        <f>+MMULT($C15:$AF15,A.Mercado!AC$5:AC$34)*'Datos base'!$O$37</f>
        <v>0</v>
      </c>
      <c r="AE53" s="205"/>
      <c r="AF53" s="205"/>
      <c r="AG53" s="205"/>
      <c r="AH53" s="205"/>
      <c r="AI53" s="205"/>
      <c r="AJ53" s="205"/>
      <c r="AK53" s="205"/>
      <c r="AL53" s="205"/>
      <c r="AM53" s="205"/>
      <c r="AN53" s="205"/>
      <c r="AO53" s="205"/>
      <c r="AP53" s="205"/>
      <c r="AQ53" s="205"/>
      <c r="AR53" s="205"/>
      <c r="AS53" s="205"/>
      <c r="AT53" s="205"/>
      <c r="AU53" s="205"/>
    </row>
    <row r="54" spans="2:47" outlineLevel="1">
      <c r="B54" s="7">
        <f t="shared" si="23"/>
        <v>0</v>
      </c>
      <c r="C54" s="82">
        <f>+MMULT($C16:$AF16,A.Mercado!B$5:B$34)*'Datos base'!$O$37</f>
        <v>0</v>
      </c>
      <c r="D54" s="82">
        <f>+MMULT($C16:$AF16,A.Mercado!C$5:C$34)*'Datos base'!$O$37</f>
        <v>0</v>
      </c>
      <c r="E54" s="82">
        <f>+MMULT($C16:$AF16,A.Mercado!D$5:D$34)*'Datos base'!$O$37</f>
        <v>0</v>
      </c>
      <c r="F54" s="82">
        <f>+MMULT($C16:$AF16,A.Mercado!E$5:E$34)*'Datos base'!$O$37</f>
        <v>0</v>
      </c>
      <c r="G54" s="82">
        <f>+MMULT($C16:$AF16,A.Mercado!F$5:F$34)*'Datos base'!$O$37</f>
        <v>0</v>
      </c>
      <c r="H54" s="82">
        <f>+MMULT($C16:$AF16,A.Mercado!G$5:G$34)*'Datos base'!$O$37</f>
        <v>0</v>
      </c>
      <c r="I54" s="82">
        <f>+MMULT($C16:$AF16,A.Mercado!H$5:H$34)*'Datos base'!$O$37</f>
        <v>0</v>
      </c>
      <c r="J54" s="82">
        <f>+MMULT($C16:$AF16,A.Mercado!I$5:I$34)*'Datos base'!$O$37</f>
        <v>0</v>
      </c>
      <c r="K54" s="82">
        <f>+MMULT($C16:$AF16,A.Mercado!J$5:J$34)*'Datos base'!$O$37</f>
        <v>0</v>
      </c>
      <c r="L54" s="82">
        <f>+MMULT($C16:$AF16,A.Mercado!K$5:K$34)*'Datos base'!$O$37</f>
        <v>0</v>
      </c>
      <c r="M54" s="82">
        <f>+MMULT($C16:$AF16,A.Mercado!L$5:L$34)*'Datos base'!$O$37</f>
        <v>0</v>
      </c>
      <c r="N54" s="82">
        <f>+MMULT($C16:$AF16,A.Mercado!M$5:M$34)*'Datos base'!$O$37</f>
        <v>0</v>
      </c>
      <c r="O54" s="82">
        <f t="shared" si="24"/>
        <v>0</v>
      </c>
      <c r="P54" s="82">
        <f>+MMULT($C16:$AF16,A.Mercado!O$5:O$34)*'Datos base'!$O$37</f>
        <v>0</v>
      </c>
      <c r="Q54" s="82">
        <f>+MMULT($C16:$AF16,A.Mercado!P$5:P$34)*'Datos base'!$O$37</f>
        <v>0</v>
      </c>
      <c r="R54" s="82">
        <f>+MMULT($C16:$AF16,A.Mercado!Q$5:Q$34)*'Datos base'!$O$37</f>
        <v>0</v>
      </c>
      <c r="S54" s="82">
        <f>+MMULT($C16:$AF16,A.Mercado!R$5:R$34)*'Datos base'!$O$37</f>
        <v>0</v>
      </c>
      <c r="T54" s="82">
        <f>+MMULT($C16:$AF16,A.Mercado!S$5:S$34)*'Datos base'!$O$37</f>
        <v>0</v>
      </c>
      <c r="U54" s="82">
        <f>+MMULT($C16:$AF16,A.Mercado!T$5:T$34)*'Datos base'!$O$37</f>
        <v>0</v>
      </c>
      <c r="V54" s="82">
        <f>+MMULT($C16:$AF16,A.Mercado!U$5:U$34)*'Datos base'!$O$37</f>
        <v>0</v>
      </c>
      <c r="W54" s="82">
        <f>+MMULT($C16:$AF16,A.Mercado!V$5:V$34)*'Datos base'!$O$37</f>
        <v>0</v>
      </c>
      <c r="X54" s="82">
        <f>+MMULT($C16:$AF16,A.Mercado!W$5:W$34)*'Datos base'!$O$37</f>
        <v>0</v>
      </c>
      <c r="Y54" s="82">
        <f>+MMULT($C16:$AF16,A.Mercado!X$5:X$34)*'Datos base'!$O$37</f>
        <v>0</v>
      </c>
      <c r="Z54" s="82">
        <f>+MMULT($C16:$AF16,A.Mercado!Y$5:Y$34)*'Datos base'!$O$37</f>
        <v>0</v>
      </c>
      <c r="AA54" s="82">
        <f>+MMULT($C16:$AF16,A.Mercado!Z$5:Z$34)*'Datos base'!$O$37</f>
        <v>0</v>
      </c>
      <c r="AB54" s="82">
        <f t="shared" si="25"/>
        <v>0</v>
      </c>
      <c r="AC54" s="82">
        <f>+MMULT($C16:$AF16,A.Mercado!AB$5:AB$34)*'Datos base'!$O$37</f>
        <v>0</v>
      </c>
      <c r="AD54" s="82">
        <f>+MMULT($C16:$AF16,A.Mercado!AC$5:AC$34)*'Datos base'!$O$37</f>
        <v>0</v>
      </c>
      <c r="AE54" s="205"/>
      <c r="AF54" s="205"/>
      <c r="AG54" s="205"/>
      <c r="AH54" s="205"/>
      <c r="AI54" s="205"/>
      <c r="AJ54" s="205"/>
      <c r="AK54" s="205"/>
      <c r="AL54" s="205"/>
      <c r="AM54" s="205"/>
      <c r="AN54" s="205"/>
      <c r="AO54" s="205"/>
      <c r="AP54" s="205"/>
      <c r="AQ54" s="205"/>
      <c r="AR54" s="205"/>
      <c r="AS54" s="205"/>
      <c r="AT54" s="205"/>
      <c r="AU54" s="205"/>
    </row>
    <row r="55" spans="2:47" outlineLevel="1">
      <c r="B55" s="7">
        <f t="shared" si="23"/>
        <v>0</v>
      </c>
      <c r="C55" s="82">
        <f>+MMULT($C17:$AF17,A.Mercado!B$5:B$34)*'Datos base'!$O$37</f>
        <v>0</v>
      </c>
      <c r="D55" s="82">
        <f>+MMULT($C17:$AF17,A.Mercado!C$5:C$34)*'Datos base'!$O$37</f>
        <v>0</v>
      </c>
      <c r="E55" s="82">
        <f>+MMULT($C17:$AF17,A.Mercado!D$5:D$34)*'Datos base'!$O$37</f>
        <v>0</v>
      </c>
      <c r="F55" s="82">
        <f>+MMULT($C17:$AF17,A.Mercado!E$5:E$34)*'Datos base'!$O$37</f>
        <v>0</v>
      </c>
      <c r="G55" s="82">
        <f>+MMULT($C17:$AF17,A.Mercado!F$5:F$34)*'Datos base'!$O$37</f>
        <v>0</v>
      </c>
      <c r="H55" s="82">
        <f>+MMULT($C17:$AF17,A.Mercado!G$5:G$34)*'Datos base'!$O$37</f>
        <v>0</v>
      </c>
      <c r="I55" s="82">
        <f>+MMULT($C17:$AF17,A.Mercado!H$5:H$34)*'Datos base'!$O$37</f>
        <v>0</v>
      </c>
      <c r="J55" s="82">
        <f>+MMULT($C17:$AF17,A.Mercado!I$5:I$34)*'Datos base'!$O$37</f>
        <v>0</v>
      </c>
      <c r="K55" s="82">
        <f>+MMULT($C17:$AF17,A.Mercado!J$5:J$34)*'Datos base'!$O$37</f>
        <v>0</v>
      </c>
      <c r="L55" s="82">
        <f>+MMULT($C17:$AF17,A.Mercado!K$5:K$34)*'Datos base'!$O$37</f>
        <v>0</v>
      </c>
      <c r="M55" s="82">
        <f>+MMULT($C17:$AF17,A.Mercado!L$5:L$34)*'Datos base'!$O$37</f>
        <v>0</v>
      </c>
      <c r="N55" s="82">
        <f>+MMULT($C17:$AF17,A.Mercado!M$5:M$34)*'Datos base'!$O$37</f>
        <v>0</v>
      </c>
      <c r="O55" s="82">
        <f t="shared" si="24"/>
        <v>0</v>
      </c>
      <c r="P55" s="82">
        <f>+MMULT($C17:$AF17,A.Mercado!O$5:O$34)*'Datos base'!$O$37</f>
        <v>0</v>
      </c>
      <c r="Q55" s="82">
        <f>+MMULT($C17:$AF17,A.Mercado!P$5:P$34)*'Datos base'!$O$37</f>
        <v>0</v>
      </c>
      <c r="R55" s="82">
        <f>+MMULT($C17:$AF17,A.Mercado!Q$5:Q$34)*'Datos base'!$O$37</f>
        <v>0</v>
      </c>
      <c r="S55" s="82">
        <f>+MMULT($C17:$AF17,A.Mercado!R$5:R$34)*'Datos base'!$O$37</f>
        <v>0</v>
      </c>
      <c r="T55" s="82">
        <f>+MMULT($C17:$AF17,A.Mercado!S$5:S$34)*'Datos base'!$O$37</f>
        <v>0</v>
      </c>
      <c r="U55" s="82">
        <f>+MMULT($C17:$AF17,A.Mercado!T$5:T$34)*'Datos base'!$O$37</f>
        <v>0</v>
      </c>
      <c r="V55" s="82">
        <f>+MMULT($C17:$AF17,A.Mercado!U$5:U$34)*'Datos base'!$O$37</f>
        <v>0</v>
      </c>
      <c r="W55" s="82">
        <f>+MMULT($C17:$AF17,A.Mercado!V$5:V$34)*'Datos base'!$O$37</f>
        <v>0</v>
      </c>
      <c r="X55" s="82">
        <f>+MMULT($C17:$AF17,A.Mercado!W$5:W$34)*'Datos base'!$O$37</f>
        <v>0</v>
      </c>
      <c r="Y55" s="82">
        <f>+MMULT($C17:$AF17,A.Mercado!X$5:X$34)*'Datos base'!$O$37</f>
        <v>0</v>
      </c>
      <c r="Z55" s="82">
        <f>+MMULT($C17:$AF17,A.Mercado!Y$5:Y$34)*'Datos base'!$O$37</f>
        <v>0</v>
      </c>
      <c r="AA55" s="82">
        <f>+MMULT($C17:$AF17,A.Mercado!Z$5:Z$34)*'Datos base'!$O$37</f>
        <v>0</v>
      </c>
      <c r="AB55" s="82">
        <f t="shared" si="25"/>
        <v>0</v>
      </c>
      <c r="AC55" s="82">
        <f>+MMULT($C17:$AF17,A.Mercado!AB$5:AB$34)*'Datos base'!$O$37</f>
        <v>0</v>
      </c>
      <c r="AD55" s="82">
        <f>+MMULT($C17:$AF17,A.Mercado!AC$5:AC$34)*'Datos base'!$O$37</f>
        <v>0</v>
      </c>
      <c r="AE55" s="205"/>
      <c r="AF55" s="205"/>
      <c r="AG55" s="205"/>
      <c r="AH55" s="205"/>
      <c r="AI55" s="205"/>
      <c r="AJ55" s="205"/>
      <c r="AK55" s="205"/>
      <c r="AL55" s="205"/>
      <c r="AM55" s="205"/>
      <c r="AN55" s="205"/>
      <c r="AO55" s="205"/>
      <c r="AP55" s="205"/>
      <c r="AQ55" s="205"/>
      <c r="AR55" s="205"/>
      <c r="AS55" s="205"/>
      <c r="AT55" s="205"/>
      <c r="AU55" s="205"/>
    </row>
    <row r="56" spans="2:47" outlineLevel="1">
      <c r="B56" s="7">
        <f t="shared" si="23"/>
        <v>0</v>
      </c>
      <c r="C56" s="82">
        <f>+MMULT($C18:$AF18,A.Mercado!B$5:B$34)*'Datos base'!$O$37</f>
        <v>0</v>
      </c>
      <c r="D56" s="82">
        <f>+MMULT($C18:$AF18,A.Mercado!C$5:C$34)*'Datos base'!$O$37</f>
        <v>0</v>
      </c>
      <c r="E56" s="82">
        <f>+MMULT($C18:$AF18,A.Mercado!D$5:D$34)*'Datos base'!$O$37</f>
        <v>0</v>
      </c>
      <c r="F56" s="82">
        <f>+MMULT($C18:$AF18,A.Mercado!E$5:E$34)*'Datos base'!$O$37</f>
        <v>0</v>
      </c>
      <c r="G56" s="82">
        <f>+MMULT($C18:$AF18,A.Mercado!F$5:F$34)*'Datos base'!$O$37</f>
        <v>0</v>
      </c>
      <c r="H56" s="82">
        <f>+MMULT($C18:$AF18,A.Mercado!G$5:G$34)*'Datos base'!$O$37</f>
        <v>0</v>
      </c>
      <c r="I56" s="82">
        <f>+MMULT($C18:$AF18,A.Mercado!H$5:H$34)*'Datos base'!$O$37</f>
        <v>0</v>
      </c>
      <c r="J56" s="82">
        <f>+MMULT($C18:$AF18,A.Mercado!I$5:I$34)*'Datos base'!$O$37</f>
        <v>0</v>
      </c>
      <c r="K56" s="82">
        <f>+MMULT($C18:$AF18,A.Mercado!J$5:J$34)*'Datos base'!$O$37</f>
        <v>0</v>
      </c>
      <c r="L56" s="82">
        <f>+MMULT($C18:$AF18,A.Mercado!K$5:K$34)*'Datos base'!$O$37</f>
        <v>0</v>
      </c>
      <c r="M56" s="82">
        <f>+MMULT($C18:$AF18,A.Mercado!L$5:L$34)*'Datos base'!$O$37</f>
        <v>0</v>
      </c>
      <c r="N56" s="82">
        <f>+MMULT($C18:$AF18,A.Mercado!M$5:M$34)*'Datos base'!$O$37</f>
        <v>0</v>
      </c>
      <c r="O56" s="82">
        <f t="shared" si="24"/>
        <v>0</v>
      </c>
      <c r="P56" s="82">
        <f>+MMULT($C18:$AF18,A.Mercado!O$5:O$34)*'Datos base'!$O$37</f>
        <v>0</v>
      </c>
      <c r="Q56" s="82">
        <f>+MMULT($C18:$AF18,A.Mercado!P$5:P$34)*'Datos base'!$O$37</f>
        <v>0</v>
      </c>
      <c r="R56" s="82">
        <f>+MMULT($C18:$AF18,A.Mercado!Q$5:Q$34)*'Datos base'!$O$37</f>
        <v>0</v>
      </c>
      <c r="S56" s="82">
        <f>+MMULT($C18:$AF18,A.Mercado!R$5:R$34)*'Datos base'!$O$37</f>
        <v>0</v>
      </c>
      <c r="T56" s="82">
        <f>+MMULT($C18:$AF18,A.Mercado!S$5:S$34)*'Datos base'!$O$37</f>
        <v>0</v>
      </c>
      <c r="U56" s="82">
        <f>+MMULT($C18:$AF18,A.Mercado!T$5:T$34)*'Datos base'!$O$37</f>
        <v>0</v>
      </c>
      <c r="V56" s="82">
        <f>+MMULT($C18:$AF18,A.Mercado!U$5:U$34)*'Datos base'!$O$37</f>
        <v>0</v>
      </c>
      <c r="W56" s="82">
        <f>+MMULT($C18:$AF18,A.Mercado!V$5:V$34)*'Datos base'!$O$37</f>
        <v>0</v>
      </c>
      <c r="X56" s="82">
        <f>+MMULT($C18:$AF18,A.Mercado!W$5:W$34)*'Datos base'!$O$37</f>
        <v>0</v>
      </c>
      <c r="Y56" s="82">
        <f>+MMULT($C18:$AF18,A.Mercado!X$5:X$34)*'Datos base'!$O$37</f>
        <v>0</v>
      </c>
      <c r="Z56" s="82">
        <f>+MMULT($C18:$AF18,A.Mercado!Y$5:Y$34)*'Datos base'!$O$37</f>
        <v>0</v>
      </c>
      <c r="AA56" s="82">
        <f>+MMULT($C18:$AF18,A.Mercado!Z$5:Z$34)*'Datos base'!$O$37</f>
        <v>0</v>
      </c>
      <c r="AB56" s="82">
        <f t="shared" si="25"/>
        <v>0</v>
      </c>
      <c r="AC56" s="82">
        <f>+MMULT($C18:$AF18,A.Mercado!AB$5:AB$34)*'Datos base'!$O$37</f>
        <v>0</v>
      </c>
      <c r="AD56" s="82">
        <f>+MMULT($C18:$AF18,A.Mercado!AC$5:AC$34)*'Datos base'!$O$37</f>
        <v>0</v>
      </c>
      <c r="AE56" s="205"/>
      <c r="AF56" s="205"/>
      <c r="AG56" s="205"/>
      <c r="AH56" s="205"/>
      <c r="AI56" s="205"/>
      <c r="AJ56" s="205"/>
      <c r="AK56" s="205"/>
      <c r="AL56" s="205"/>
      <c r="AM56" s="205"/>
      <c r="AN56" s="205"/>
      <c r="AO56" s="205"/>
      <c r="AP56" s="205"/>
      <c r="AQ56" s="205"/>
      <c r="AR56" s="205"/>
      <c r="AS56" s="205"/>
      <c r="AT56" s="205"/>
      <c r="AU56" s="205"/>
    </row>
    <row r="57" spans="2:47" outlineLevel="1">
      <c r="B57" s="7">
        <f t="shared" si="23"/>
        <v>0</v>
      </c>
      <c r="C57" s="82">
        <f>+MMULT($C19:$AF19,A.Mercado!B$5:B$34)*'Datos base'!$O$37</f>
        <v>0</v>
      </c>
      <c r="D57" s="82">
        <f>+MMULT($C19:$AF19,A.Mercado!C$5:C$34)*'Datos base'!$O$37</f>
        <v>0</v>
      </c>
      <c r="E57" s="82">
        <f>+MMULT($C19:$AF19,A.Mercado!D$5:D$34)*'Datos base'!$O$37</f>
        <v>0</v>
      </c>
      <c r="F57" s="82">
        <f>+MMULT($C19:$AF19,A.Mercado!E$5:E$34)*'Datos base'!$O$37</f>
        <v>0</v>
      </c>
      <c r="G57" s="82">
        <f>+MMULT($C19:$AF19,A.Mercado!F$5:F$34)*'Datos base'!$O$37</f>
        <v>0</v>
      </c>
      <c r="H57" s="82">
        <f>+MMULT($C19:$AF19,A.Mercado!G$5:G$34)*'Datos base'!$O$37</f>
        <v>0</v>
      </c>
      <c r="I57" s="82">
        <f>+MMULT($C19:$AF19,A.Mercado!H$5:H$34)*'Datos base'!$O$37</f>
        <v>0</v>
      </c>
      <c r="J57" s="82">
        <f>+MMULT($C19:$AF19,A.Mercado!I$5:I$34)*'Datos base'!$O$37</f>
        <v>0</v>
      </c>
      <c r="K57" s="82">
        <f>+MMULT($C19:$AF19,A.Mercado!J$5:J$34)*'Datos base'!$O$37</f>
        <v>0</v>
      </c>
      <c r="L57" s="82">
        <f>+MMULT($C19:$AF19,A.Mercado!K$5:K$34)*'Datos base'!$O$37</f>
        <v>0</v>
      </c>
      <c r="M57" s="82">
        <f>+MMULT($C19:$AF19,A.Mercado!L$5:L$34)*'Datos base'!$O$37</f>
        <v>0</v>
      </c>
      <c r="N57" s="82">
        <f>+MMULT($C19:$AF19,A.Mercado!M$5:M$34)*'Datos base'!$O$37</f>
        <v>0</v>
      </c>
      <c r="O57" s="82">
        <f t="shared" si="24"/>
        <v>0</v>
      </c>
      <c r="P57" s="82">
        <f>+MMULT($C19:$AF19,A.Mercado!O$5:O$34)*'Datos base'!$O$37</f>
        <v>0</v>
      </c>
      <c r="Q57" s="82">
        <f>+MMULT($C19:$AF19,A.Mercado!P$5:P$34)*'Datos base'!$O$37</f>
        <v>0</v>
      </c>
      <c r="R57" s="82">
        <f>+MMULT($C19:$AF19,A.Mercado!Q$5:Q$34)*'Datos base'!$O$37</f>
        <v>0</v>
      </c>
      <c r="S57" s="82">
        <f>+MMULT($C19:$AF19,A.Mercado!R$5:R$34)*'Datos base'!$O$37</f>
        <v>0</v>
      </c>
      <c r="T57" s="82">
        <f>+MMULT($C19:$AF19,A.Mercado!S$5:S$34)*'Datos base'!$O$37</f>
        <v>0</v>
      </c>
      <c r="U57" s="82">
        <f>+MMULT($C19:$AF19,A.Mercado!T$5:T$34)*'Datos base'!$O$37</f>
        <v>0</v>
      </c>
      <c r="V57" s="82">
        <f>+MMULT($C19:$AF19,A.Mercado!U$5:U$34)*'Datos base'!$O$37</f>
        <v>0</v>
      </c>
      <c r="W57" s="82">
        <f>+MMULT($C19:$AF19,A.Mercado!V$5:V$34)*'Datos base'!$O$37</f>
        <v>0</v>
      </c>
      <c r="X57" s="82">
        <f>+MMULT($C19:$AF19,A.Mercado!W$5:W$34)*'Datos base'!$O$37</f>
        <v>0</v>
      </c>
      <c r="Y57" s="82">
        <f>+MMULT($C19:$AF19,A.Mercado!X$5:X$34)*'Datos base'!$O$37</f>
        <v>0</v>
      </c>
      <c r="Z57" s="82">
        <f>+MMULT($C19:$AF19,A.Mercado!Y$5:Y$34)*'Datos base'!$O$37</f>
        <v>0</v>
      </c>
      <c r="AA57" s="82">
        <f>+MMULT($C19:$AF19,A.Mercado!Z$5:Z$34)*'Datos base'!$O$37</f>
        <v>0</v>
      </c>
      <c r="AB57" s="82">
        <f t="shared" si="25"/>
        <v>0</v>
      </c>
      <c r="AC57" s="82">
        <f>+MMULT($C19:$AF19,A.Mercado!AB$5:AB$34)*'Datos base'!$O$37</f>
        <v>0</v>
      </c>
      <c r="AD57" s="82">
        <f>+MMULT($C19:$AF19,A.Mercado!AC$5:AC$34)*'Datos base'!$O$37</f>
        <v>0</v>
      </c>
      <c r="AE57" s="205"/>
      <c r="AF57" s="205"/>
      <c r="AG57" s="205"/>
      <c r="AH57" s="205"/>
      <c r="AI57" s="205"/>
      <c r="AJ57" s="205"/>
      <c r="AK57" s="205"/>
      <c r="AL57" s="205"/>
      <c r="AM57" s="205"/>
      <c r="AN57" s="205"/>
      <c r="AO57" s="205"/>
      <c r="AP57" s="205"/>
      <c r="AQ57" s="205"/>
      <c r="AR57" s="205"/>
      <c r="AS57" s="205"/>
      <c r="AT57" s="205"/>
      <c r="AU57" s="205"/>
    </row>
    <row r="58" spans="2:47" outlineLevel="1">
      <c r="B58" s="7">
        <f t="shared" si="23"/>
        <v>0</v>
      </c>
      <c r="C58" s="82">
        <f>+MMULT($C20:$AF20,A.Mercado!B$5:B$34)*'Datos base'!$O$37</f>
        <v>0</v>
      </c>
      <c r="D58" s="82">
        <f>+MMULT($C20:$AF20,A.Mercado!C$5:C$34)*'Datos base'!$O$37</f>
        <v>0</v>
      </c>
      <c r="E58" s="82">
        <f>+MMULT($C20:$AF20,A.Mercado!D$5:D$34)*'Datos base'!$O$37</f>
        <v>0</v>
      </c>
      <c r="F58" s="82">
        <f>+MMULT($C20:$AF20,A.Mercado!E$5:E$34)*'Datos base'!$O$37</f>
        <v>0</v>
      </c>
      <c r="G58" s="82">
        <f>+MMULT($C20:$AF20,A.Mercado!F$5:F$34)*'Datos base'!$O$37</f>
        <v>0</v>
      </c>
      <c r="H58" s="82">
        <f>+MMULT($C20:$AF20,A.Mercado!G$5:G$34)*'Datos base'!$O$37</f>
        <v>0</v>
      </c>
      <c r="I58" s="82">
        <f>+MMULT($C20:$AF20,A.Mercado!H$5:H$34)*'Datos base'!$O$37</f>
        <v>0</v>
      </c>
      <c r="J58" s="82">
        <f>+MMULT($C20:$AF20,A.Mercado!I$5:I$34)*'Datos base'!$O$37</f>
        <v>0</v>
      </c>
      <c r="K58" s="82">
        <f>+MMULT($C20:$AF20,A.Mercado!J$5:J$34)*'Datos base'!$O$37</f>
        <v>0</v>
      </c>
      <c r="L58" s="82">
        <f>+MMULT($C20:$AF20,A.Mercado!K$5:K$34)*'Datos base'!$O$37</f>
        <v>0</v>
      </c>
      <c r="M58" s="82">
        <f>+MMULT($C20:$AF20,A.Mercado!L$5:L$34)*'Datos base'!$O$37</f>
        <v>0</v>
      </c>
      <c r="N58" s="82">
        <f>+MMULT($C20:$AF20,A.Mercado!M$5:M$34)*'Datos base'!$O$37</f>
        <v>0</v>
      </c>
      <c r="O58" s="82">
        <f t="shared" si="24"/>
        <v>0</v>
      </c>
      <c r="P58" s="82">
        <f>+MMULT($C20:$AF20,A.Mercado!O$5:O$34)*'Datos base'!$O$37</f>
        <v>0</v>
      </c>
      <c r="Q58" s="82">
        <f>+MMULT($C20:$AF20,A.Mercado!P$5:P$34)*'Datos base'!$O$37</f>
        <v>0</v>
      </c>
      <c r="R58" s="82">
        <f>+MMULT($C20:$AF20,A.Mercado!Q$5:Q$34)*'Datos base'!$O$37</f>
        <v>0</v>
      </c>
      <c r="S58" s="82">
        <f>+MMULT($C20:$AF20,A.Mercado!R$5:R$34)*'Datos base'!$O$37</f>
        <v>0</v>
      </c>
      <c r="T58" s="82">
        <f>+MMULT($C20:$AF20,A.Mercado!S$5:S$34)*'Datos base'!$O$37</f>
        <v>0</v>
      </c>
      <c r="U58" s="82">
        <f>+MMULT($C20:$AF20,A.Mercado!T$5:T$34)*'Datos base'!$O$37</f>
        <v>0</v>
      </c>
      <c r="V58" s="82">
        <f>+MMULT($C20:$AF20,A.Mercado!U$5:U$34)*'Datos base'!$O$37</f>
        <v>0</v>
      </c>
      <c r="W58" s="82">
        <f>+MMULT($C20:$AF20,A.Mercado!V$5:V$34)*'Datos base'!$O$37</f>
        <v>0</v>
      </c>
      <c r="X58" s="82">
        <f>+MMULT($C20:$AF20,A.Mercado!W$5:W$34)*'Datos base'!$O$37</f>
        <v>0</v>
      </c>
      <c r="Y58" s="82">
        <f>+MMULT($C20:$AF20,A.Mercado!X$5:X$34)*'Datos base'!$O$37</f>
        <v>0</v>
      </c>
      <c r="Z58" s="82">
        <f>+MMULT($C20:$AF20,A.Mercado!Y$5:Y$34)*'Datos base'!$O$37</f>
        <v>0</v>
      </c>
      <c r="AA58" s="82">
        <f>+MMULT($C20:$AF20,A.Mercado!Z$5:Z$34)*'Datos base'!$O$37</f>
        <v>0</v>
      </c>
      <c r="AB58" s="82">
        <f t="shared" si="25"/>
        <v>0</v>
      </c>
      <c r="AC58" s="82">
        <f>+MMULT($C20:$AF20,A.Mercado!AB$5:AB$34)*'Datos base'!$O$37</f>
        <v>0</v>
      </c>
      <c r="AD58" s="82">
        <f>+MMULT($C20:$AF20,A.Mercado!AC$5:AC$34)*'Datos base'!$O$37</f>
        <v>0</v>
      </c>
      <c r="AE58" s="205"/>
      <c r="AF58" s="205"/>
      <c r="AG58" s="205"/>
      <c r="AH58" s="205"/>
      <c r="AI58" s="205"/>
      <c r="AJ58" s="205"/>
      <c r="AK58" s="205"/>
      <c r="AL58" s="205"/>
      <c r="AM58" s="205"/>
      <c r="AN58" s="205"/>
      <c r="AO58" s="205"/>
      <c r="AP58" s="205"/>
      <c r="AQ58" s="205"/>
      <c r="AR58" s="205"/>
      <c r="AS58" s="205"/>
      <c r="AT58" s="205"/>
      <c r="AU58" s="205"/>
    </row>
    <row r="59" spans="2:47" outlineLevel="1">
      <c r="B59" s="7">
        <f t="shared" si="23"/>
        <v>0</v>
      </c>
      <c r="C59" s="82">
        <f>+MMULT($C21:$AF21,A.Mercado!B$5:B$34)*'Datos base'!$O$37</f>
        <v>0</v>
      </c>
      <c r="D59" s="82">
        <f>+MMULT($C21:$AF21,A.Mercado!C$5:C$34)*'Datos base'!$O$37</f>
        <v>0</v>
      </c>
      <c r="E59" s="82">
        <f>+MMULT($C21:$AF21,A.Mercado!D$5:D$34)*'Datos base'!$O$37</f>
        <v>0</v>
      </c>
      <c r="F59" s="82">
        <f>+MMULT($C21:$AF21,A.Mercado!E$5:E$34)*'Datos base'!$O$37</f>
        <v>0</v>
      </c>
      <c r="G59" s="82">
        <f>+MMULT($C21:$AF21,A.Mercado!F$5:F$34)*'Datos base'!$O$37</f>
        <v>0</v>
      </c>
      <c r="H59" s="82">
        <f>+MMULT($C21:$AF21,A.Mercado!G$5:G$34)*'Datos base'!$O$37</f>
        <v>0</v>
      </c>
      <c r="I59" s="82">
        <f>+MMULT($C21:$AF21,A.Mercado!H$5:H$34)*'Datos base'!$O$37</f>
        <v>0</v>
      </c>
      <c r="J59" s="82">
        <f>+MMULT($C21:$AF21,A.Mercado!I$5:I$34)*'Datos base'!$O$37</f>
        <v>0</v>
      </c>
      <c r="K59" s="82">
        <f>+MMULT($C21:$AF21,A.Mercado!J$5:J$34)*'Datos base'!$O$37</f>
        <v>0</v>
      </c>
      <c r="L59" s="82">
        <f>+MMULT($C21:$AF21,A.Mercado!K$5:K$34)*'Datos base'!$O$37</f>
        <v>0</v>
      </c>
      <c r="M59" s="82">
        <f>+MMULT($C21:$AF21,A.Mercado!L$5:L$34)*'Datos base'!$O$37</f>
        <v>0</v>
      </c>
      <c r="N59" s="82">
        <f>+MMULT($C21:$AF21,A.Mercado!M$5:M$34)*'Datos base'!$O$37</f>
        <v>0</v>
      </c>
      <c r="O59" s="82">
        <f t="shared" si="24"/>
        <v>0</v>
      </c>
      <c r="P59" s="82">
        <f>+MMULT($C21:$AF21,A.Mercado!O$5:O$34)*'Datos base'!$O$37</f>
        <v>0</v>
      </c>
      <c r="Q59" s="82">
        <f>+MMULT($C21:$AF21,A.Mercado!P$5:P$34)*'Datos base'!$O$37</f>
        <v>0</v>
      </c>
      <c r="R59" s="82">
        <f>+MMULT($C21:$AF21,A.Mercado!Q$5:Q$34)*'Datos base'!$O$37</f>
        <v>0</v>
      </c>
      <c r="S59" s="82">
        <f>+MMULT($C21:$AF21,A.Mercado!R$5:R$34)*'Datos base'!$O$37</f>
        <v>0</v>
      </c>
      <c r="T59" s="82">
        <f>+MMULT($C21:$AF21,A.Mercado!S$5:S$34)*'Datos base'!$O$37</f>
        <v>0</v>
      </c>
      <c r="U59" s="82">
        <f>+MMULT($C21:$AF21,A.Mercado!T$5:T$34)*'Datos base'!$O$37</f>
        <v>0</v>
      </c>
      <c r="V59" s="82">
        <f>+MMULT($C21:$AF21,A.Mercado!U$5:U$34)*'Datos base'!$O$37</f>
        <v>0</v>
      </c>
      <c r="W59" s="82">
        <f>+MMULT($C21:$AF21,A.Mercado!V$5:V$34)*'Datos base'!$O$37</f>
        <v>0</v>
      </c>
      <c r="X59" s="82">
        <f>+MMULT($C21:$AF21,A.Mercado!W$5:W$34)*'Datos base'!$O$37</f>
        <v>0</v>
      </c>
      <c r="Y59" s="82">
        <f>+MMULT($C21:$AF21,A.Mercado!X$5:X$34)*'Datos base'!$O$37</f>
        <v>0</v>
      </c>
      <c r="Z59" s="82">
        <f>+MMULT($C21:$AF21,A.Mercado!Y$5:Y$34)*'Datos base'!$O$37</f>
        <v>0</v>
      </c>
      <c r="AA59" s="82">
        <f>+MMULT($C21:$AF21,A.Mercado!Z$5:Z$34)*'Datos base'!$O$37</f>
        <v>0</v>
      </c>
      <c r="AB59" s="82">
        <f t="shared" si="25"/>
        <v>0</v>
      </c>
      <c r="AC59" s="82">
        <f>+MMULT($C21:$AF21,A.Mercado!AB$5:AB$34)*'Datos base'!$O$37</f>
        <v>0</v>
      </c>
      <c r="AD59" s="82">
        <f>+MMULT($C21:$AF21,A.Mercado!AC$5:AC$34)*'Datos base'!$O$37</f>
        <v>0</v>
      </c>
      <c r="AE59" s="205"/>
      <c r="AF59" s="205"/>
      <c r="AG59" s="205"/>
      <c r="AH59" s="205"/>
      <c r="AI59" s="205"/>
      <c r="AJ59" s="205"/>
      <c r="AK59" s="205"/>
      <c r="AL59" s="205"/>
      <c r="AM59" s="205"/>
      <c r="AN59" s="205"/>
      <c r="AO59" s="205"/>
      <c r="AP59" s="205"/>
      <c r="AQ59" s="205"/>
      <c r="AR59" s="205"/>
      <c r="AS59" s="205"/>
      <c r="AT59" s="205"/>
      <c r="AU59" s="205"/>
    </row>
    <row r="60" spans="2:47" outlineLevel="1">
      <c r="B60" s="7" t="str">
        <f t="shared" si="23"/>
        <v/>
      </c>
      <c r="C60" s="82">
        <f>+MMULT($C22:$AF22,A.Mercado!B$5:B$34)*'Datos base'!$O$37</f>
        <v>0</v>
      </c>
      <c r="D60" s="82">
        <f>+MMULT($C22:$AF22,A.Mercado!C$5:C$34)*'Datos base'!$O$37</f>
        <v>0</v>
      </c>
      <c r="E60" s="82">
        <f>+MMULT($C22:$AF22,A.Mercado!D$5:D$34)*'Datos base'!$O$37</f>
        <v>0</v>
      </c>
      <c r="F60" s="82">
        <f>+MMULT($C22:$AF22,A.Mercado!E$5:E$34)*'Datos base'!$O$37</f>
        <v>0</v>
      </c>
      <c r="G60" s="82">
        <f>+MMULT($C22:$AF22,A.Mercado!F$5:F$34)*'Datos base'!$O$37</f>
        <v>0</v>
      </c>
      <c r="H60" s="82">
        <f>+MMULT($C22:$AF22,A.Mercado!G$5:G$34)*'Datos base'!$O$37</f>
        <v>0</v>
      </c>
      <c r="I60" s="82">
        <f>+MMULT($C22:$AF22,A.Mercado!H$5:H$34)*'Datos base'!$O$37</f>
        <v>0</v>
      </c>
      <c r="J60" s="82">
        <f>+MMULT($C22:$AF22,A.Mercado!I$5:I$34)*'Datos base'!$O$37</f>
        <v>0</v>
      </c>
      <c r="K60" s="82">
        <f>+MMULT($C22:$AF22,A.Mercado!J$5:J$34)*'Datos base'!$O$37</f>
        <v>0</v>
      </c>
      <c r="L60" s="82">
        <f>+MMULT($C22:$AF22,A.Mercado!K$5:K$34)*'Datos base'!$O$37</f>
        <v>0</v>
      </c>
      <c r="M60" s="82">
        <f>+MMULT($C22:$AF22,A.Mercado!L$5:L$34)*'Datos base'!$O$37</f>
        <v>0</v>
      </c>
      <c r="N60" s="82">
        <f>+MMULT($C22:$AF22,A.Mercado!M$5:M$34)*'Datos base'!$O$37</f>
        <v>0</v>
      </c>
      <c r="O60" s="82">
        <f t="shared" si="24"/>
        <v>0</v>
      </c>
      <c r="P60" s="82">
        <f>+MMULT($C22:$AF22,A.Mercado!O$5:O$34)*'Datos base'!$O$37</f>
        <v>0</v>
      </c>
      <c r="Q60" s="82">
        <f>+MMULT($C22:$AF22,A.Mercado!P$5:P$34)*'Datos base'!$O$37</f>
        <v>0</v>
      </c>
      <c r="R60" s="82">
        <f>+MMULT($C22:$AF22,A.Mercado!Q$5:Q$34)*'Datos base'!$O$37</f>
        <v>0</v>
      </c>
      <c r="S60" s="82">
        <f>+MMULT($C22:$AF22,A.Mercado!R$5:R$34)*'Datos base'!$O$37</f>
        <v>0</v>
      </c>
      <c r="T60" s="82">
        <f>+MMULT($C22:$AF22,A.Mercado!S$5:S$34)*'Datos base'!$O$37</f>
        <v>0</v>
      </c>
      <c r="U60" s="82">
        <f>+MMULT($C22:$AF22,A.Mercado!T$5:T$34)*'Datos base'!$O$37</f>
        <v>0</v>
      </c>
      <c r="V60" s="82">
        <f>+MMULT($C22:$AF22,A.Mercado!U$5:U$34)*'Datos base'!$O$37</f>
        <v>0</v>
      </c>
      <c r="W60" s="82">
        <f>+MMULT($C22:$AF22,A.Mercado!V$5:V$34)*'Datos base'!$O$37</f>
        <v>0</v>
      </c>
      <c r="X60" s="82">
        <f>+MMULT($C22:$AF22,A.Mercado!W$5:W$34)*'Datos base'!$O$37</f>
        <v>0</v>
      </c>
      <c r="Y60" s="82">
        <f>+MMULT($C22:$AF22,A.Mercado!X$5:X$34)*'Datos base'!$O$37</f>
        <v>0</v>
      </c>
      <c r="Z60" s="82">
        <f>+MMULT($C22:$AF22,A.Mercado!Y$5:Y$34)*'Datos base'!$O$37</f>
        <v>0</v>
      </c>
      <c r="AA60" s="82">
        <f>+MMULT($C22:$AF22,A.Mercado!Z$5:Z$34)*'Datos base'!$O$37</f>
        <v>0</v>
      </c>
      <c r="AB60" s="82">
        <f t="shared" si="25"/>
        <v>0</v>
      </c>
      <c r="AC60" s="82">
        <f>+MMULT($C22:$AF22,A.Mercado!AB$5:AB$34)*'Datos base'!$O$37</f>
        <v>0</v>
      </c>
      <c r="AD60" s="82">
        <f>+MMULT($C22:$AF22,A.Mercado!AC$5:AC$34)*'Datos base'!$O$37</f>
        <v>0</v>
      </c>
      <c r="AE60" s="205"/>
      <c r="AF60" s="205"/>
      <c r="AG60" s="205"/>
      <c r="AH60" s="205"/>
      <c r="AI60" s="205"/>
      <c r="AJ60" s="205"/>
      <c r="AK60" s="205"/>
      <c r="AL60" s="205"/>
      <c r="AM60" s="205"/>
      <c r="AN60" s="205"/>
      <c r="AO60" s="205"/>
      <c r="AP60" s="205"/>
      <c r="AQ60" s="205"/>
      <c r="AR60" s="205"/>
      <c r="AS60" s="205"/>
      <c r="AT60" s="205"/>
      <c r="AU60" s="205"/>
    </row>
    <row r="61" spans="2:47" outlineLevel="1">
      <c r="B61" s="7" t="str">
        <f t="shared" si="23"/>
        <v/>
      </c>
      <c r="C61" s="82">
        <f>+MMULT($C23:$AF23,A.Mercado!B$5:B$34)*'Datos base'!$O$37</f>
        <v>0</v>
      </c>
      <c r="D61" s="82">
        <f>+MMULT($C23:$AF23,A.Mercado!C$5:C$34)*'Datos base'!$O$37</f>
        <v>0</v>
      </c>
      <c r="E61" s="82">
        <f>+MMULT($C23:$AF23,A.Mercado!D$5:D$34)*'Datos base'!$O$37</f>
        <v>0</v>
      </c>
      <c r="F61" s="82">
        <f>+MMULT($C23:$AF23,A.Mercado!E$5:E$34)*'Datos base'!$O$37</f>
        <v>0</v>
      </c>
      <c r="G61" s="82">
        <f>+MMULT($C23:$AF23,A.Mercado!F$5:F$34)*'Datos base'!$O$37</f>
        <v>0</v>
      </c>
      <c r="H61" s="82">
        <f>+MMULT($C23:$AF23,A.Mercado!G$5:G$34)*'Datos base'!$O$37</f>
        <v>0</v>
      </c>
      <c r="I61" s="82">
        <f>+MMULT($C23:$AF23,A.Mercado!H$5:H$34)*'Datos base'!$O$37</f>
        <v>0</v>
      </c>
      <c r="J61" s="82">
        <f>+MMULT($C23:$AF23,A.Mercado!I$5:I$34)*'Datos base'!$O$37</f>
        <v>0</v>
      </c>
      <c r="K61" s="82">
        <f>+MMULT($C23:$AF23,A.Mercado!J$5:J$34)*'Datos base'!$O$37</f>
        <v>0</v>
      </c>
      <c r="L61" s="82">
        <f>+MMULT($C23:$AF23,A.Mercado!K$5:K$34)*'Datos base'!$O$37</f>
        <v>0</v>
      </c>
      <c r="M61" s="82">
        <f>+MMULT($C23:$AF23,A.Mercado!L$5:L$34)*'Datos base'!$O$37</f>
        <v>0</v>
      </c>
      <c r="N61" s="82">
        <f>+MMULT($C23:$AF23,A.Mercado!M$5:M$34)*'Datos base'!$O$37</f>
        <v>0</v>
      </c>
      <c r="O61" s="82">
        <f t="shared" si="24"/>
        <v>0</v>
      </c>
      <c r="P61" s="82">
        <f>+MMULT($C23:$AF23,A.Mercado!O$5:O$34)*'Datos base'!$O$37</f>
        <v>0</v>
      </c>
      <c r="Q61" s="82">
        <f>+MMULT($C23:$AF23,A.Mercado!P$5:P$34)*'Datos base'!$O$37</f>
        <v>0</v>
      </c>
      <c r="R61" s="82">
        <f>+MMULT($C23:$AF23,A.Mercado!Q$5:Q$34)*'Datos base'!$O$37</f>
        <v>0</v>
      </c>
      <c r="S61" s="82">
        <f>+MMULT($C23:$AF23,A.Mercado!R$5:R$34)*'Datos base'!$O$37</f>
        <v>0</v>
      </c>
      <c r="T61" s="82">
        <f>+MMULT($C23:$AF23,A.Mercado!S$5:S$34)*'Datos base'!$O$37</f>
        <v>0</v>
      </c>
      <c r="U61" s="82">
        <f>+MMULT($C23:$AF23,A.Mercado!T$5:T$34)*'Datos base'!$O$37</f>
        <v>0</v>
      </c>
      <c r="V61" s="82">
        <f>+MMULT($C23:$AF23,A.Mercado!U$5:U$34)*'Datos base'!$O$37</f>
        <v>0</v>
      </c>
      <c r="W61" s="82">
        <f>+MMULT($C23:$AF23,A.Mercado!V$5:V$34)*'Datos base'!$O$37</f>
        <v>0</v>
      </c>
      <c r="X61" s="82">
        <f>+MMULT($C23:$AF23,A.Mercado!W$5:W$34)*'Datos base'!$O$37</f>
        <v>0</v>
      </c>
      <c r="Y61" s="82">
        <f>+MMULT($C23:$AF23,A.Mercado!X$5:X$34)*'Datos base'!$O$37</f>
        <v>0</v>
      </c>
      <c r="Z61" s="82">
        <f>+MMULT($C23:$AF23,A.Mercado!Y$5:Y$34)*'Datos base'!$O$37</f>
        <v>0</v>
      </c>
      <c r="AA61" s="82">
        <f>+MMULT($C23:$AF23,A.Mercado!Z$5:Z$34)*'Datos base'!$O$37</f>
        <v>0</v>
      </c>
      <c r="AB61" s="82">
        <f t="shared" si="25"/>
        <v>0</v>
      </c>
      <c r="AC61" s="82">
        <f>+MMULT($C23:$AF23,A.Mercado!AB$5:AB$34)*'Datos base'!$O$37</f>
        <v>0</v>
      </c>
      <c r="AD61" s="82">
        <f>+MMULT($C23:$AF23,A.Mercado!AC$5:AC$34)*'Datos base'!$O$37</f>
        <v>0</v>
      </c>
      <c r="AE61" s="205"/>
      <c r="AF61" s="205"/>
      <c r="AG61" s="205"/>
      <c r="AH61" s="205"/>
      <c r="AI61" s="205"/>
      <c r="AJ61" s="205"/>
      <c r="AK61" s="205"/>
      <c r="AL61" s="205"/>
      <c r="AM61" s="205"/>
      <c r="AN61" s="205"/>
      <c r="AO61" s="205"/>
      <c r="AP61" s="205"/>
      <c r="AQ61" s="205"/>
      <c r="AR61" s="205"/>
      <c r="AS61" s="205"/>
      <c r="AT61" s="205"/>
      <c r="AU61" s="205"/>
    </row>
    <row r="62" spans="2:47" outlineLevel="1">
      <c r="B62" s="7" t="str">
        <f t="shared" si="23"/>
        <v/>
      </c>
      <c r="C62" s="82">
        <f>+MMULT($C24:$AF24,A.Mercado!B$5:B$34)*'Datos base'!$O$37</f>
        <v>0</v>
      </c>
      <c r="D62" s="82">
        <f>+MMULT($C24:$AF24,A.Mercado!C$5:C$34)*'Datos base'!$O$37</f>
        <v>0</v>
      </c>
      <c r="E62" s="82">
        <f>+MMULT($C24:$AF24,A.Mercado!D$5:D$34)*'Datos base'!$O$37</f>
        <v>0</v>
      </c>
      <c r="F62" s="82">
        <f>+MMULT($C24:$AF24,A.Mercado!E$5:E$34)*'Datos base'!$O$37</f>
        <v>0</v>
      </c>
      <c r="G62" s="82">
        <f>+MMULT($C24:$AF24,A.Mercado!F$5:F$34)*'Datos base'!$O$37</f>
        <v>0</v>
      </c>
      <c r="H62" s="82">
        <f>+MMULT($C24:$AF24,A.Mercado!G$5:G$34)*'Datos base'!$O$37</f>
        <v>0</v>
      </c>
      <c r="I62" s="82">
        <f>+MMULT($C24:$AF24,A.Mercado!H$5:H$34)*'Datos base'!$O$37</f>
        <v>0</v>
      </c>
      <c r="J62" s="82">
        <f>+MMULT($C24:$AF24,A.Mercado!I$5:I$34)*'Datos base'!$O$37</f>
        <v>0</v>
      </c>
      <c r="K62" s="82">
        <f>+MMULT($C24:$AF24,A.Mercado!J$5:J$34)*'Datos base'!$O$37</f>
        <v>0</v>
      </c>
      <c r="L62" s="82">
        <f>+MMULT($C24:$AF24,A.Mercado!K$5:K$34)*'Datos base'!$O$37</f>
        <v>0</v>
      </c>
      <c r="M62" s="82">
        <f>+MMULT($C24:$AF24,A.Mercado!L$5:L$34)*'Datos base'!$O$37</f>
        <v>0</v>
      </c>
      <c r="N62" s="82">
        <f>+MMULT($C24:$AF24,A.Mercado!M$5:M$34)*'Datos base'!$O$37</f>
        <v>0</v>
      </c>
      <c r="O62" s="82">
        <f t="shared" si="24"/>
        <v>0</v>
      </c>
      <c r="P62" s="82">
        <f>+MMULT($C24:$AF24,A.Mercado!O$5:O$34)*'Datos base'!$O$37</f>
        <v>0</v>
      </c>
      <c r="Q62" s="82">
        <f>+MMULT($C24:$AF24,A.Mercado!P$5:P$34)*'Datos base'!$O$37</f>
        <v>0</v>
      </c>
      <c r="R62" s="82">
        <f>+MMULT($C24:$AF24,A.Mercado!Q$5:Q$34)*'Datos base'!$O$37</f>
        <v>0</v>
      </c>
      <c r="S62" s="82">
        <f>+MMULT($C24:$AF24,A.Mercado!R$5:R$34)*'Datos base'!$O$37</f>
        <v>0</v>
      </c>
      <c r="T62" s="82">
        <f>+MMULT($C24:$AF24,A.Mercado!S$5:S$34)*'Datos base'!$O$37</f>
        <v>0</v>
      </c>
      <c r="U62" s="82">
        <f>+MMULT($C24:$AF24,A.Mercado!T$5:T$34)*'Datos base'!$O$37</f>
        <v>0</v>
      </c>
      <c r="V62" s="82">
        <f>+MMULT($C24:$AF24,A.Mercado!U$5:U$34)*'Datos base'!$O$37</f>
        <v>0</v>
      </c>
      <c r="W62" s="82">
        <f>+MMULT($C24:$AF24,A.Mercado!V$5:V$34)*'Datos base'!$O$37</f>
        <v>0</v>
      </c>
      <c r="X62" s="82">
        <f>+MMULT($C24:$AF24,A.Mercado!W$5:W$34)*'Datos base'!$O$37</f>
        <v>0</v>
      </c>
      <c r="Y62" s="82">
        <f>+MMULT($C24:$AF24,A.Mercado!X$5:X$34)*'Datos base'!$O$37</f>
        <v>0</v>
      </c>
      <c r="Z62" s="82">
        <f>+MMULT($C24:$AF24,A.Mercado!Y$5:Y$34)*'Datos base'!$O$37</f>
        <v>0</v>
      </c>
      <c r="AA62" s="82">
        <f>+MMULT($C24:$AF24,A.Mercado!Z$5:Z$34)*'Datos base'!$O$37</f>
        <v>0</v>
      </c>
      <c r="AB62" s="82">
        <f t="shared" si="25"/>
        <v>0</v>
      </c>
      <c r="AC62" s="82">
        <f>+MMULT($C24:$AF24,A.Mercado!AB$5:AB$34)*'Datos base'!$O$37</f>
        <v>0</v>
      </c>
      <c r="AD62" s="82">
        <f>+MMULT($C24:$AF24,A.Mercado!AC$5:AC$34)*'Datos base'!$O$37</f>
        <v>0</v>
      </c>
      <c r="AE62" s="205"/>
      <c r="AF62" s="205"/>
      <c r="AG62" s="205"/>
      <c r="AH62" s="205"/>
      <c r="AI62" s="205"/>
      <c r="AJ62" s="205"/>
      <c r="AK62" s="205"/>
      <c r="AL62" s="205"/>
      <c r="AM62" s="205"/>
      <c r="AN62" s="205"/>
      <c r="AO62" s="205"/>
      <c r="AP62" s="205"/>
      <c r="AQ62" s="205"/>
      <c r="AR62" s="205"/>
      <c r="AS62" s="205"/>
      <c r="AT62" s="205"/>
      <c r="AU62" s="205"/>
    </row>
    <row r="63" spans="2:47" outlineLevel="1">
      <c r="B63" s="7" t="str">
        <f t="shared" si="23"/>
        <v/>
      </c>
      <c r="C63" s="82">
        <f>+MMULT($C25:$AF25,A.Mercado!B$5:B$34)*'Datos base'!$O$37</f>
        <v>0</v>
      </c>
      <c r="D63" s="82">
        <f>+MMULT($C25:$AF25,A.Mercado!C$5:C$34)*'Datos base'!$O$37</f>
        <v>0</v>
      </c>
      <c r="E63" s="82">
        <f>+MMULT($C25:$AF25,A.Mercado!D$5:D$34)*'Datos base'!$O$37</f>
        <v>0</v>
      </c>
      <c r="F63" s="82">
        <f>+MMULT($C25:$AF25,A.Mercado!E$5:E$34)*'Datos base'!$O$37</f>
        <v>0</v>
      </c>
      <c r="G63" s="82">
        <f>+MMULT($C25:$AF25,A.Mercado!F$5:F$34)*'Datos base'!$O$37</f>
        <v>0</v>
      </c>
      <c r="H63" s="82">
        <f>+MMULT($C25:$AF25,A.Mercado!G$5:G$34)*'Datos base'!$O$37</f>
        <v>0</v>
      </c>
      <c r="I63" s="82">
        <f>+MMULT($C25:$AF25,A.Mercado!H$5:H$34)*'Datos base'!$O$37</f>
        <v>0</v>
      </c>
      <c r="J63" s="82">
        <f>+MMULT($C25:$AF25,A.Mercado!I$5:I$34)*'Datos base'!$O$37</f>
        <v>0</v>
      </c>
      <c r="K63" s="82">
        <f>+MMULT($C25:$AF25,A.Mercado!J$5:J$34)*'Datos base'!$O$37</f>
        <v>0</v>
      </c>
      <c r="L63" s="82">
        <f>+MMULT($C25:$AF25,A.Mercado!K$5:K$34)*'Datos base'!$O$37</f>
        <v>0</v>
      </c>
      <c r="M63" s="82">
        <f>+MMULT($C25:$AF25,A.Mercado!L$5:L$34)*'Datos base'!$O$37</f>
        <v>0</v>
      </c>
      <c r="N63" s="82">
        <f>+MMULT($C25:$AF25,A.Mercado!M$5:M$34)*'Datos base'!$O$37</f>
        <v>0</v>
      </c>
      <c r="O63" s="82">
        <f t="shared" si="24"/>
        <v>0</v>
      </c>
      <c r="P63" s="82">
        <f>+MMULT($C25:$AF25,A.Mercado!O$5:O$34)*'Datos base'!$O$37</f>
        <v>0</v>
      </c>
      <c r="Q63" s="82">
        <f>+MMULT($C25:$AF25,A.Mercado!P$5:P$34)*'Datos base'!$O$37</f>
        <v>0</v>
      </c>
      <c r="R63" s="82">
        <f>+MMULT($C25:$AF25,A.Mercado!Q$5:Q$34)*'Datos base'!$O$37</f>
        <v>0</v>
      </c>
      <c r="S63" s="82">
        <f>+MMULT($C25:$AF25,A.Mercado!R$5:R$34)*'Datos base'!$O$37</f>
        <v>0</v>
      </c>
      <c r="T63" s="82">
        <f>+MMULT($C25:$AF25,A.Mercado!S$5:S$34)*'Datos base'!$O$37</f>
        <v>0</v>
      </c>
      <c r="U63" s="82">
        <f>+MMULT($C25:$AF25,A.Mercado!T$5:T$34)*'Datos base'!$O$37</f>
        <v>0</v>
      </c>
      <c r="V63" s="82">
        <f>+MMULT($C25:$AF25,A.Mercado!U$5:U$34)*'Datos base'!$O$37</f>
        <v>0</v>
      </c>
      <c r="W63" s="82">
        <f>+MMULT($C25:$AF25,A.Mercado!V$5:V$34)*'Datos base'!$O$37</f>
        <v>0</v>
      </c>
      <c r="X63" s="82">
        <f>+MMULT($C25:$AF25,A.Mercado!W$5:W$34)*'Datos base'!$O$37</f>
        <v>0</v>
      </c>
      <c r="Y63" s="82">
        <f>+MMULT($C25:$AF25,A.Mercado!X$5:X$34)*'Datos base'!$O$37</f>
        <v>0</v>
      </c>
      <c r="Z63" s="82">
        <f>+MMULT($C25:$AF25,A.Mercado!Y$5:Y$34)*'Datos base'!$O$37</f>
        <v>0</v>
      </c>
      <c r="AA63" s="82">
        <f>+MMULT($C25:$AF25,A.Mercado!Z$5:Z$34)*'Datos base'!$O$37</f>
        <v>0</v>
      </c>
      <c r="AB63" s="82">
        <f t="shared" si="25"/>
        <v>0</v>
      </c>
      <c r="AC63" s="82">
        <f>+MMULT($C25:$AF25,A.Mercado!AB$5:AB$34)*'Datos base'!$O$37</f>
        <v>0</v>
      </c>
      <c r="AD63" s="82">
        <f>+MMULT($C25:$AF25,A.Mercado!AC$5:AC$34)*'Datos base'!$O$37</f>
        <v>0</v>
      </c>
      <c r="AE63" s="205"/>
      <c r="AF63" s="205"/>
      <c r="AG63" s="205"/>
      <c r="AH63" s="205"/>
      <c r="AI63" s="205"/>
      <c r="AJ63" s="205"/>
      <c r="AK63" s="205"/>
      <c r="AL63" s="205"/>
      <c r="AM63" s="205"/>
      <c r="AN63" s="205"/>
      <c r="AO63" s="205"/>
      <c r="AP63" s="205"/>
      <c r="AQ63" s="205"/>
      <c r="AR63" s="205"/>
      <c r="AS63" s="205"/>
      <c r="AT63" s="205"/>
      <c r="AU63" s="205"/>
    </row>
    <row r="64" spans="2:47" outlineLevel="1">
      <c r="B64" s="7" t="str">
        <f t="shared" si="23"/>
        <v/>
      </c>
      <c r="C64" s="82">
        <f>+MMULT($C26:$AF26,A.Mercado!B$5:B$34)*'Datos base'!$O$37</f>
        <v>0</v>
      </c>
      <c r="D64" s="82">
        <f>+MMULT($C26:$AF26,A.Mercado!C$5:C$34)*'Datos base'!$O$37</f>
        <v>0</v>
      </c>
      <c r="E64" s="82">
        <f>+MMULT($C26:$AF26,A.Mercado!D$5:D$34)*'Datos base'!$O$37</f>
        <v>0</v>
      </c>
      <c r="F64" s="82">
        <f>+MMULT($C26:$AF26,A.Mercado!E$5:E$34)*'Datos base'!$O$37</f>
        <v>0</v>
      </c>
      <c r="G64" s="82">
        <f>+MMULT($C26:$AF26,A.Mercado!F$5:F$34)*'Datos base'!$O$37</f>
        <v>0</v>
      </c>
      <c r="H64" s="82">
        <f>+MMULT($C26:$AF26,A.Mercado!G$5:G$34)*'Datos base'!$O$37</f>
        <v>0</v>
      </c>
      <c r="I64" s="82">
        <f>+MMULT($C26:$AF26,A.Mercado!H$5:H$34)*'Datos base'!$O$37</f>
        <v>0</v>
      </c>
      <c r="J64" s="82">
        <f>+MMULT($C26:$AF26,A.Mercado!I$5:I$34)*'Datos base'!$O$37</f>
        <v>0</v>
      </c>
      <c r="K64" s="82">
        <f>+MMULT($C26:$AF26,A.Mercado!J$5:J$34)*'Datos base'!$O$37</f>
        <v>0</v>
      </c>
      <c r="L64" s="82">
        <f>+MMULT($C26:$AF26,A.Mercado!K$5:K$34)*'Datos base'!$O$37</f>
        <v>0</v>
      </c>
      <c r="M64" s="82">
        <f>+MMULT($C26:$AF26,A.Mercado!L$5:L$34)*'Datos base'!$O$37</f>
        <v>0</v>
      </c>
      <c r="N64" s="82">
        <f>+MMULT($C26:$AF26,A.Mercado!M$5:M$34)*'Datos base'!$O$37</f>
        <v>0</v>
      </c>
      <c r="O64" s="82">
        <f t="shared" si="24"/>
        <v>0</v>
      </c>
      <c r="P64" s="82">
        <f>+MMULT($C26:$AF26,A.Mercado!O$5:O$34)*'Datos base'!$O$37</f>
        <v>0</v>
      </c>
      <c r="Q64" s="82">
        <f>+MMULT($C26:$AF26,A.Mercado!P$5:P$34)*'Datos base'!$O$37</f>
        <v>0</v>
      </c>
      <c r="R64" s="82">
        <f>+MMULT($C26:$AF26,A.Mercado!Q$5:Q$34)*'Datos base'!$O$37</f>
        <v>0</v>
      </c>
      <c r="S64" s="82">
        <f>+MMULT($C26:$AF26,A.Mercado!R$5:R$34)*'Datos base'!$O$37</f>
        <v>0</v>
      </c>
      <c r="T64" s="82">
        <f>+MMULT($C26:$AF26,A.Mercado!S$5:S$34)*'Datos base'!$O$37</f>
        <v>0</v>
      </c>
      <c r="U64" s="82">
        <f>+MMULT($C26:$AF26,A.Mercado!T$5:T$34)*'Datos base'!$O$37</f>
        <v>0</v>
      </c>
      <c r="V64" s="82">
        <f>+MMULT($C26:$AF26,A.Mercado!U$5:U$34)*'Datos base'!$O$37</f>
        <v>0</v>
      </c>
      <c r="W64" s="82">
        <f>+MMULT($C26:$AF26,A.Mercado!V$5:V$34)*'Datos base'!$O$37</f>
        <v>0</v>
      </c>
      <c r="X64" s="82">
        <f>+MMULT($C26:$AF26,A.Mercado!W$5:W$34)*'Datos base'!$O$37</f>
        <v>0</v>
      </c>
      <c r="Y64" s="82">
        <f>+MMULT($C26:$AF26,A.Mercado!X$5:X$34)*'Datos base'!$O$37</f>
        <v>0</v>
      </c>
      <c r="Z64" s="82">
        <f>+MMULT($C26:$AF26,A.Mercado!Y$5:Y$34)*'Datos base'!$O$37</f>
        <v>0</v>
      </c>
      <c r="AA64" s="82">
        <f>+MMULT($C26:$AF26,A.Mercado!Z$5:Z$34)*'Datos base'!$O$37</f>
        <v>0</v>
      </c>
      <c r="AB64" s="82">
        <f t="shared" si="25"/>
        <v>0</v>
      </c>
      <c r="AC64" s="82">
        <f>+MMULT($C26:$AF26,A.Mercado!AB$5:AB$34)*'Datos base'!$O$37</f>
        <v>0</v>
      </c>
      <c r="AD64" s="82">
        <f>+MMULT($C26:$AF26,A.Mercado!AC$5:AC$34)*'Datos base'!$O$37</f>
        <v>0</v>
      </c>
      <c r="AE64" s="205"/>
      <c r="AF64" s="205"/>
      <c r="AG64" s="205"/>
      <c r="AH64" s="205"/>
      <c r="AI64" s="205"/>
      <c r="AJ64" s="205"/>
      <c r="AK64" s="205"/>
      <c r="AL64" s="205"/>
      <c r="AM64" s="205"/>
      <c r="AN64" s="205"/>
      <c r="AO64" s="205"/>
      <c r="AP64" s="205"/>
      <c r="AQ64" s="205"/>
      <c r="AR64" s="205"/>
      <c r="AS64" s="205"/>
      <c r="AT64" s="205"/>
      <c r="AU64" s="205"/>
    </row>
    <row r="65" spans="1:47" outlineLevel="1">
      <c r="B65" s="7" t="str">
        <f t="shared" si="23"/>
        <v/>
      </c>
      <c r="C65" s="82">
        <f>+MMULT($C27:$AF27,A.Mercado!B$5:B$34)*'Datos base'!$O$37</f>
        <v>0</v>
      </c>
      <c r="D65" s="82">
        <f>+MMULT($C27:$AF27,A.Mercado!C$5:C$34)*'Datos base'!$O$37</f>
        <v>0</v>
      </c>
      <c r="E65" s="82">
        <f>+MMULT($C27:$AF27,A.Mercado!D$5:D$34)*'Datos base'!$O$37</f>
        <v>0</v>
      </c>
      <c r="F65" s="82">
        <f>+MMULT($C27:$AF27,A.Mercado!E$5:E$34)*'Datos base'!$O$37</f>
        <v>0</v>
      </c>
      <c r="G65" s="82">
        <f>+MMULT($C27:$AF27,A.Mercado!F$5:F$34)*'Datos base'!$O$37</f>
        <v>0</v>
      </c>
      <c r="H65" s="82">
        <f>+MMULT($C27:$AF27,A.Mercado!G$5:G$34)*'Datos base'!$O$37</f>
        <v>0</v>
      </c>
      <c r="I65" s="82">
        <f>+MMULT($C27:$AF27,A.Mercado!H$5:H$34)*'Datos base'!$O$37</f>
        <v>0</v>
      </c>
      <c r="J65" s="82">
        <f>+MMULT($C27:$AF27,A.Mercado!I$5:I$34)*'Datos base'!$O$37</f>
        <v>0</v>
      </c>
      <c r="K65" s="82">
        <f>+MMULT($C27:$AF27,A.Mercado!J$5:J$34)*'Datos base'!$O$37</f>
        <v>0</v>
      </c>
      <c r="L65" s="82">
        <f>+MMULT($C27:$AF27,A.Mercado!K$5:K$34)*'Datos base'!$O$37</f>
        <v>0</v>
      </c>
      <c r="M65" s="82">
        <f>+MMULT($C27:$AF27,A.Mercado!L$5:L$34)*'Datos base'!$O$37</f>
        <v>0</v>
      </c>
      <c r="N65" s="82">
        <f>+MMULT($C27:$AF27,A.Mercado!M$5:M$34)*'Datos base'!$O$37</f>
        <v>0</v>
      </c>
      <c r="O65" s="82">
        <f t="shared" si="24"/>
        <v>0</v>
      </c>
      <c r="P65" s="82">
        <f>+MMULT($C27:$AF27,A.Mercado!O$5:O$34)*'Datos base'!$O$37</f>
        <v>0</v>
      </c>
      <c r="Q65" s="82">
        <f>+MMULT($C27:$AF27,A.Mercado!P$5:P$34)*'Datos base'!$O$37</f>
        <v>0</v>
      </c>
      <c r="R65" s="82">
        <f>+MMULT($C27:$AF27,A.Mercado!Q$5:Q$34)*'Datos base'!$O$37</f>
        <v>0</v>
      </c>
      <c r="S65" s="82">
        <f>+MMULT($C27:$AF27,A.Mercado!R$5:R$34)*'Datos base'!$O$37</f>
        <v>0</v>
      </c>
      <c r="T65" s="82">
        <f>+MMULT($C27:$AF27,A.Mercado!S$5:S$34)*'Datos base'!$O$37</f>
        <v>0</v>
      </c>
      <c r="U65" s="82">
        <f>+MMULT($C27:$AF27,A.Mercado!T$5:T$34)*'Datos base'!$O$37</f>
        <v>0</v>
      </c>
      <c r="V65" s="82">
        <f>+MMULT($C27:$AF27,A.Mercado!U$5:U$34)*'Datos base'!$O$37</f>
        <v>0</v>
      </c>
      <c r="W65" s="82">
        <f>+MMULT($C27:$AF27,A.Mercado!V$5:V$34)*'Datos base'!$O$37</f>
        <v>0</v>
      </c>
      <c r="X65" s="82">
        <f>+MMULT($C27:$AF27,A.Mercado!W$5:W$34)*'Datos base'!$O$37</f>
        <v>0</v>
      </c>
      <c r="Y65" s="82">
        <f>+MMULT($C27:$AF27,A.Mercado!X$5:X$34)*'Datos base'!$O$37</f>
        <v>0</v>
      </c>
      <c r="Z65" s="82">
        <f>+MMULT($C27:$AF27,A.Mercado!Y$5:Y$34)*'Datos base'!$O$37</f>
        <v>0</v>
      </c>
      <c r="AA65" s="82">
        <f>+MMULT($C27:$AF27,A.Mercado!Z$5:Z$34)*'Datos base'!$O$37</f>
        <v>0</v>
      </c>
      <c r="AB65" s="82">
        <f t="shared" si="25"/>
        <v>0</v>
      </c>
      <c r="AC65" s="82">
        <f>+MMULT($C27:$AF27,A.Mercado!AB$5:AB$34)*'Datos base'!$O$37</f>
        <v>0</v>
      </c>
      <c r="AD65" s="82">
        <f>+MMULT($C27:$AF27,A.Mercado!AC$5:AC$34)*'Datos base'!$O$37</f>
        <v>0</v>
      </c>
      <c r="AE65" s="205"/>
      <c r="AF65" s="205"/>
      <c r="AG65" s="205"/>
      <c r="AH65" s="205"/>
      <c r="AI65" s="205"/>
      <c r="AJ65" s="205"/>
      <c r="AK65" s="205"/>
      <c r="AL65" s="205"/>
      <c r="AM65" s="205"/>
      <c r="AN65" s="205"/>
      <c r="AO65" s="205"/>
      <c r="AP65" s="205"/>
      <c r="AQ65" s="205"/>
      <c r="AR65" s="205"/>
      <c r="AS65" s="205"/>
      <c r="AT65" s="205"/>
      <c r="AU65" s="205"/>
    </row>
    <row r="66" spans="1:47" outlineLevel="1">
      <c r="B66" s="7" t="str">
        <f t="shared" si="23"/>
        <v/>
      </c>
      <c r="C66" s="82">
        <f>+MMULT($C28:$AF28,A.Mercado!B$5:B$34)*'Datos base'!$O$37</f>
        <v>0</v>
      </c>
      <c r="D66" s="82">
        <f>+MMULT($C28:$AF28,A.Mercado!C$5:C$34)*'Datos base'!$O$37</f>
        <v>0</v>
      </c>
      <c r="E66" s="82">
        <f>+MMULT($C28:$AF28,A.Mercado!D$5:D$34)*'Datos base'!$O$37</f>
        <v>0</v>
      </c>
      <c r="F66" s="82">
        <f>+MMULT($C28:$AF28,A.Mercado!E$5:E$34)*'Datos base'!$O$37</f>
        <v>0</v>
      </c>
      <c r="G66" s="82">
        <f>+MMULT($C28:$AF28,A.Mercado!F$5:F$34)*'Datos base'!$O$37</f>
        <v>0</v>
      </c>
      <c r="H66" s="82">
        <f>+MMULT($C28:$AF28,A.Mercado!G$5:G$34)*'Datos base'!$O$37</f>
        <v>0</v>
      </c>
      <c r="I66" s="82">
        <f>+MMULT($C28:$AF28,A.Mercado!H$5:H$34)*'Datos base'!$O$37</f>
        <v>0</v>
      </c>
      <c r="J66" s="82">
        <f>+MMULT($C28:$AF28,A.Mercado!I$5:I$34)*'Datos base'!$O$37</f>
        <v>0</v>
      </c>
      <c r="K66" s="82">
        <f>+MMULT($C28:$AF28,A.Mercado!J$5:J$34)*'Datos base'!$O$37</f>
        <v>0</v>
      </c>
      <c r="L66" s="82">
        <f>+MMULT($C28:$AF28,A.Mercado!K$5:K$34)*'Datos base'!$O$37</f>
        <v>0</v>
      </c>
      <c r="M66" s="82">
        <f>+MMULT($C28:$AF28,A.Mercado!L$5:L$34)*'Datos base'!$O$37</f>
        <v>0</v>
      </c>
      <c r="N66" s="82">
        <f>+MMULT($C28:$AF28,A.Mercado!M$5:M$34)*'Datos base'!$O$37</f>
        <v>0</v>
      </c>
      <c r="O66" s="82">
        <f t="shared" si="24"/>
        <v>0</v>
      </c>
      <c r="P66" s="82">
        <f>+MMULT($C28:$AF28,A.Mercado!O$5:O$34)*'Datos base'!$O$37</f>
        <v>0</v>
      </c>
      <c r="Q66" s="82">
        <f>+MMULT($C28:$AF28,A.Mercado!P$5:P$34)*'Datos base'!$O$37</f>
        <v>0</v>
      </c>
      <c r="R66" s="82">
        <f>+MMULT($C28:$AF28,A.Mercado!Q$5:Q$34)*'Datos base'!$O$37</f>
        <v>0</v>
      </c>
      <c r="S66" s="82">
        <f>+MMULT($C28:$AF28,A.Mercado!R$5:R$34)*'Datos base'!$O$37</f>
        <v>0</v>
      </c>
      <c r="T66" s="82">
        <f>+MMULT($C28:$AF28,A.Mercado!S$5:S$34)*'Datos base'!$O$37</f>
        <v>0</v>
      </c>
      <c r="U66" s="82">
        <f>+MMULT($C28:$AF28,A.Mercado!T$5:T$34)*'Datos base'!$O$37</f>
        <v>0</v>
      </c>
      <c r="V66" s="82">
        <f>+MMULT($C28:$AF28,A.Mercado!U$5:U$34)*'Datos base'!$O$37</f>
        <v>0</v>
      </c>
      <c r="W66" s="82">
        <f>+MMULT($C28:$AF28,A.Mercado!V$5:V$34)*'Datos base'!$O$37</f>
        <v>0</v>
      </c>
      <c r="X66" s="82">
        <f>+MMULT($C28:$AF28,A.Mercado!W$5:W$34)*'Datos base'!$O$37</f>
        <v>0</v>
      </c>
      <c r="Y66" s="82">
        <f>+MMULT($C28:$AF28,A.Mercado!X$5:X$34)*'Datos base'!$O$37</f>
        <v>0</v>
      </c>
      <c r="Z66" s="82">
        <f>+MMULT($C28:$AF28,A.Mercado!Y$5:Y$34)*'Datos base'!$O$37</f>
        <v>0</v>
      </c>
      <c r="AA66" s="82">
        <f>+MMULT($C28:$AF28,A.Mercado!Z$5:Z$34)*'Datos base'!$O$37</f>
        <v>0</v>
      </c>
      <c r="AB66" s="82">
        <f t="shared" si="25"/>
        <v>0</v>
      </c>
      <c r="AC66" s="82">
        <f>+MMULT($C28:$AF28,A.Mercado!AB$5:AB$34)*'Datos base'!$O$37</f>
        <v>0</v>
      </c>
      <c r="AD66" s="82">
        <f>+MMULT($C28:$AF28,A.Mercado!AC$5:AC$34)*'Datos base'!$O$37</f>
        <v>0</v>
      </c>
      <c r="AE66" s="205"/>
      <c r="AF66" s="205"/>
      <c r="AG66" s="205"/>
      <c r="AH66" s="205"/>
      <c r="AI66" s="205"/>
      <c r="AJ66" s="205"/>
      <c r="AK66" s="205"/>
      <c r="AL66" s="205"/>
      <c r="AM66" s="205"/>
      <c r="AN66" s="205"/>
      <c r="AO66" s="205"/>
      <c r="AP66" s="205"/>
      <c r="AQ66" s="205"/>
      <c r="AR66" s="205"/>
      <c r="AS66" s="205"/>
      <c r="AT66" s="205"/>
      <c r="AU66" s="205"/>
    </row>
    <row r="67" spans="1:47" outlineLevel="1">
      <c r="B67" s="7" t="str">
        <f t="shared" si="23"/>
        <v/>
      </c>
      <c r="C67" s="82">
        <f>+MMULT($C29:$AF29,A.Mercado!B$5:B$34)*'Datos base'!$O$37</f>
        <v>0</v>
      </c>
      <c r="D67" s="82">
        <f>+MMULT($C29:$AF29,A.Mercado!C$5:C$34)*'Datos base'!$O$37</f>
        <v>0</v>
      </c>
      <c r="E67" s="82">
        <f>+MMULT($C29:$AF29,A.Mercado!D$5:D$34)*'Datos base'!$O$37</f>
        <v>0</v>
      </c>
      <c r="F67" s="82">
        <f>+MMULT($C29:$AF29,A.Mercado!E$5:E$34)*'Datos base'!$O$37</f>
        <v>0</v>
      </c>
      <c r="G67" s="82">
        <f>+MMULT($C29:$AF29,A.Mercado!F$5:F$34)*'Datos base'!$O$37</f>
        <v>0</v>
      </c>
      <c r="H67" s="82">
        <f>+MMULT($C29:$AF29,A.Mercado!G$5:G$34)*'Datos base'!$O$37</f>
        <v>0</v>
      </c>
      <c r="I67" s="82">
        <f>+MMULT($C29:$AF29,A.Mercado!H$5:H$34)*'Datos base'!$O$37</f>
        <v>0</v>
      </c>
      <c r="J67" s="82">
        <f>+MMULT($C29:$AF29,A.Mercado!I$5:I$34)*'Datos base'!$O$37</f>
        <v>0</v>
      </c>
      <c r="K67" s="82">
        <f>+MMULT($C29:$AF29,A.Mercado!J$5:J$34)*'Datos base'!$O$37</f>
        <v>0</v>
      </c>
      <c r="L67" s="82">
        <f>+MMULT($C29:$AF29,A.Mercado!K$5:K$34)*'Datos base'!$O$37</f>
        <v>0</v>
      </c>
      <c r="M67" s="82">
        <f>+MMULT($C29:$AF29,A.Mercado!L$5:L$34)*'Datos base'!$O$37</f>
        <v>0</v>
      </c>
      <c r="N67" s="82">
        <f>+MMULT($C29:$AF29,A.Mercado!M$5:M$34)*'Datos base'!$O$37</f>
        <v>0</v>
      </c>
      <c r="O67" s="82">
        <f t="shared" si="24"/>
        <v>0</v>
      </c>
      <c r="P67" s="82">
        <f>+MMULT($C29:$AF29,A.Mercado!O$5:O$34)*'Datos base'!$O$37</f>
        <v>0</v>
      </c>
      <c r="Q67" s="82">
        <f>+MMULT($C29:$AF29,A.Mercado!P$5:P$34)*'Datos base'!$O$37</f>
        <v>0</v>
      </c>
      <c r="R67" s="82">
        <f>+MMULT($C29:$AF29,A.Mercado!Q$5:Q$34)*'Datos base'!$O$37</f>
        <v>0</v>
      </c>
      <c r="S67" s="82">
        <f>+MMULT($C29:$AF29,A.Mercado!R$5:R$34)*'Datos base'!$O$37</f>
        <v>0</v>
      </c>
      <c r="T67" s="82">
        <f>+MMULT($C29:$AF29,A.Mercado!S$5:S$34)*'Datos base'!$O$37</f>
        <v>0</v>
      </c>
      <c r="U67" s="82">
        <f>+MMULT($C29:$AF29,A.Mercado!T$5:T$34)*'Datos base'!$O$37</f>
        <v>0</v>
      </c>
      <c r="V67" s="82">
        <f>+MMULT($C29:$AF29,A.Mercado!U$5:U$34)*'Datos base'!$O$37</f>
        <v>0</v>
      </c>
      <c r="W67" s="82">
        <f>+MMULT($C29:$AF29,A.Mercado!V$5:V$34)*'Datos base'!$O$37</f>
        <v>0</v>
      </c>
      <c r="X67" s="82">
        <f>+MMULT($C29:$AF29,A.Mercado!W$5:W$34)*'Datos base'!$O$37</f>
        <v>0</v>
      </c>
      <c r="Y67" s="82">
        <f>+MMULT($C29:$AF29,A.Mercado!X$5:X$34)*'Datos base'!$O$37</f>
        <v>0</v>
      </c>
      <c r="Z67" s="82">
        <f>+MMULT($C29:$AF29,A.Mercado!Y$5:Y$34)*'Datos base'!$O$37</f>
        <v>0</v>
      </c>
      <c r="AA67" s="82">
        <f>+MMULT($C29:$AF29,A.Mercado!Z$5:Z$34)*'Datos base'!$O$37</f>
        <v>0</v>
      </c>
      <c r="AB67" s="82">
        <f t="shared" si="25"/>
        <v>0</v>
      </c>
      <c r="AC67" s="82">
        <f>+MMULT($C29:$AF29,A.Mercado!AB$5:AB$34)*'Datos base'!$O$37</f>
        <v>0</v>
      </c>
      <c r="AD67" s="82">
        <f>+MMULT($C29:$AF29,A.Mercado!AC$5:AC$34)*'Datos base'!$O$37</f>
        <v>0</v>
      </c>
      <c r="AE67" s="205"/>
      <c r="AF67" s="205"/>
      <c r="AG67" s="205"/>
      <c r="AH67" s="205"/>
      <c r="AI67" s="205"/>
      <c r="AJ67" s="205"/>
      <c r="AK67" s="205"/>
      <c r="AL67" s="205"/>
      <c r="AM67" s="205"/>
      <c r="AN67" s="205"/>
      <c r="AO67" s="205"/>
      <c r="AP67" s="205"/>
      <c r="AQ67" s="205"/>
      <c r="AR67" s="205"/>
      <c r="AS67" s="205"/>
      <c r="AT67" s="205"/>
      <c r="AU67" s="205"/>
    </row>
    <row r="68" spans="1:47" outlineLevel="1">
      <c r="B68" s="7" t="str">
        <f t="shared" si="23"/>
        <v/>
      </c>
      <c r="C68" s="82">
        <f>+MMULT($C30:$AF30,A.Mercado!B$5:B$34)*'Datos base'!$O$37</f>
        <v>0</v>
      </c>
      <c r="D68" s="82">
        <f>+MMULT($C30:$AF30,A.Mercado!C$5:C$34)*'Datos base'!$O$37</f>
        <v>0</v>
      </c>
      <c r="E68" s="82">
        <f>+MMULT($C30:$AF30,A.Mercado!D$5:D$34)*'Datos base'!$O$37</f>
        <v>0</v>
      </c>
      <c r="F68" s="82">
        <f>+MMULT($C30:$AF30,A.Mercado!E$5:E$34)*'Datos base'!$O$37</f>
        <v>0</v>
      </c>
      <c r="G68" s="82">
        <f>+MMULT($C30:$AF30,A.Mercado!F$5:F$34)*'Datos base'!$O$37</f>
        <v>0</v>
      </c>
      <c r="H68" s="82">
        <f>+MMULT($C30:$AF30,A.Mercado!G$5:G$34)*'Datos base'!$O$37</f>
        <v>0</v>
      </c>
      <c r="I68" s="82">
        <f>+MMULT($C30:$AF30,A.Mercado!H$5:H$34)*'Datos base'!$O$37</f>
        <v>0</v>
      </c>
      <c r="J68" s="82">
        <f>+MMULT($C30:$AF30,A.Mercado!I$5:I$34)*'Datos base'!$O$37</f>
        <v>0</v>
      </c>
      <c r="K68" s="82">
        <f>+MMULT($C30:$AF30,A.Mercado!J$5:J$34)*'Datos base'!$O$37</f>
        <v>0</v>
      </c>
      <c r="L68" s="82">
        <f>+MMULT($C30:$AF30,A.Mercado!K$5:K$34)*'Datos base'!$O$37</f>
        <v>0</v>
      </c>
      <c r="M68" s="82">
        <f>+MMULT($C30:$AF30,A.Mercado!L$5:L$34)*'Datos base'!$O$37</f>
        <v>0</v>
      </c>
      <c r="N68" s="82">
        <f>+MMULT($C30:$AF30,A.Mercado!M$5:M$34)*'Datos base'!$O$37</f>
        <v>0</v>
      </c>
      <c r="O68" s="82">
        <f t="shared" si="24"/>
        <v>0</v>
      </c>
      <c r="P68" s="82">
        <f>+MMULT($C30:$AF30,A.Mercado!O$5:O$34)*'Datos base'!$O$37</f>
        <v>0</v>
      </c>
      <c r="Q68" s="82">
        <f>+MMULT($C30:$AF30,A.Mercado!P$5:P$34)*'Datos base'!$O$37</f>
        <v>0</v>
      </c>
      <c r="R68" s="82">
        <f>+MMULT($C30:$AF30,A.Mercado!Q$5:Q$34)*'Datos base'!$O$37</f>
        <v>0</v>
      </c>
      <c r="S68" s="82">
        <f>+MMULT($C30:$AF30,A.Mercado!R$5:R$34)*'Datos base'!$O$37</f>
        <v>0</v>
      </c>
      <c r="T68" s="82">
        <f>+MMULT($C30:$AF30,A.Mercado!S$5:S$34)*'Datos base'!$O$37</f>
        <v>0</v>
      </c>
      <c r="U68" s="82">
        <f>+MMULT($C30:$AF30,A.Mercado!T$5:T$34)*'Datos base'!$O$37</f>
        <v>0</v>
      </c>
      <c r="V68" s="82">
        <f>+MMULT($C30:$AF30,A.Mercado!U$5:U$34)*'Datos base'!$O$37</f>
        <v>0</v>
      </c>
      <c r="W68" s="82">
        <f>+MMULT($C30:$AF30,A.Mercado!V$5:V$34)*'Datos base'!$O$37</f>
        <v>0</v>
      </c>
      <c r="X68" s="82">
        <f>+MMULT($C30:$AF30,A.Mercado!W$5:W$34)*'Datos base'!$O$37</f>
        <v>0</v>
      </c>
      <c r="Y68" s="82">
        <f>+MMULT($C30:$AF30,A.Mercado!X$5:X$34)*'Datos base'!$O$37</f>
        <v>0</v>
      </c>
      <c r="Z68" s="82">
        <f>+MMULT($C30:$AF30,A.Mercado!Y$5:Y$34)*'Datos base'!$O$37</f>
        <v>0</v>
      </c>
      <c r="AA68" s="82">
        <f>+MMULT($C30:$AF30,A.Mercado!Z$5:Z$34)*'Datos base'!$O$37</f>
        <v>0</v>
      </c>
      <c r="AB68" s="82">
        <f t="shared" si="25"/>
        <v>0</v>
      </c>
      <c r="AC68" s="82">
        <f>+MMULT($C30:$AF30,A.Mercado!AB$5:AB$34)*'Datos base'!$O$37</f>
        <v>0</v>
      </c>
      <c r="AD68" s="82">
        <f>+MMULT($C30:$AF30,A.Mercado!AC$5:AC$34)*'Datos base'!$O$37</f>
        <v>0</v>
      </c>
      <c r="AE68" s="205"/>
      <c r="AF68" s="205"/>
      <c r="AG68" s="205"/>
      <c r="AH68" s="205"/>
      <c r="AI68" s="205"/>
      <c r="AJ68" s="205"/>
      <c r="AK68" s="205"/>
      <c r="AL68" s="205"/>
      <c r="AM68" s="205"/>
      <c r="AN68" s="205"/>
      <c r="AO68" s="205"/>
      <c r="AP68" s="205"/>
      <c r="AQ68" s="205"/>
      <c r="AR68" s="205"/>
      <c r="AS68" s="205"/>
      <c r="AT68" s="205"/>
      <c r="AU68" s="205"/>
    </row>
    <row r="69" spans="1:47" outlineLevel="1">
      <c r="B69" s="7" t="str">
        <f t="shared" si="23"/>
        <v/>
      </c>
      <c r="C69" s="82">
        <f>+MMULT($C31:$AF31,A.Mercado!B$5:B$34)*'Datos base'!$O$37</f>
        <v>0</v>
      </c>
      <c r="D69" s="82">
        <f>+MMULT($C31:$AF31,A.Mercado!C$5:C$34)*'Datos base'!$O$37</f>
        <v>0</v>
      </c>
      <c r="E69" s="82">
        <f>+MMULT($C31:$AF31,A.Mercado!D$5:D$34)*'Datos base'!$O$37</f>
        <v>0</v>
      </c>
      <c r="F69" s="82">
        <f>+MMULT($C31:$AF31,A.Mercado!E$5:E$34)*'Datos base'!$O$37</f>
        <v>0</v>
      </c>
      <c r="G69" s="82">
        <f>+MMULT($C31:$AF31,A.Mercado!F$5:F$34)*'Datos base'!$O$37</f>
        <v>0</v>
      </c>
      <c r="H69" s="82">
        <f>+MMULT($C31:$AF31,A.Mercado!G$5:G$34)*'Datos base'!$O$37</f>
        <v>0</v>
      </c>
      <c r="I69" s="82">
        <f>+MMULT($C31:$AF31,A.Mercado!H$5:H$34)*'Datos base'!$O$37</f>
        <v>0</v>
      </c>
      <c r="J69" s="82">
        <f>+MMULT($C31:$AF31,A.Mercado!I$5:I$34)*'Datos base'!$O$37</f>
        <v>0</v>
      </c>
      <c r="K69" s="82">
        <f>+MMULT($C31:$AF31,A.Mercado!J$5:J$34)*'Datos base'!$O$37</f>
        <v>0</v>
      </c>
      <c r="L69" s="82">
        <f>+MMULT($C31:$AF31,A.Mercado!K$5:K$34)*'Datos base'!$O$37</f>
        <v>0</v>
      </c>
      <c r="M69" s="82">
        <f>+MMULT($C31:$AF31,A.Mercado!L$5:L$34)*'Datos base'!$O$37</f>
        <v>0</v>
      </c>
      <c r="N69" s="82">
        <f>+MMULT($C31:$AF31,A.Mercado!M$5:M$34)*'Datos base'!$O$37</f>
        <v>0</v>
      </c>
      <c r="O69" s="82">
        <f t="shared" si="24"/>
        <v>0</v>
      </c>
      <c r="P69" s="82">
        <f>+MMULT($C31:$AF31,A.Mercado!O$5:O$34)*'Datos base'!$O$37</f>
        <v>0</v>
      </c>
      <c r="Q69" s="82">
        <f>+MMULT($C31:$AF31,A.Mercado!P$5:P$34)*'Datos base'!$O$37</f>
        <v>0</v>
      </c>
      <c r="R69" s="82">
        <f>+MMULT($C31:$AF31,A.Mercado!Q$5:Q$34)*'Datos base'!$O$37</f>
        <v>0</v>
      </c>
      <c r="S69" s="82">
        <f>+MMULT($C31:$AF31,A.Mercado!R$5:R$34)*'Datos base'!$O$37</f>
        <v>0</v>
      </c>
      <c r="T69" s="82">
        <f>+MMULT($C31:$AF31,A.Mercado!S$5:S$34)*'Datos base'!$O$37</f>
        <v>0</v>
      </c>
      <c r="U69" s="82">
        <f>+MMULT($C31:$AF31,A.Mercado!T$5:T$34)*'Datos base'!$O$37</f>
        <v>0</v>
      </c>
      <c r="V69" s="82">
        <f>+MMULT($C31:$AF31,A.Mercado!U$5:U$34)*'Datos base'!$O$37</f>
        <v>0</v>
      </c>
      <c r="W69" s="82">
        <f>+MMULT($C31:$AF31,A.Mercado!V$5:V$34)*'Datos base'!$O$37</f>
        <v>0</v>
      </c>
      <c r="X69" s="82">
        <f>+MMULT($C31:$AF31,A.Mercado!W$5:W$34)*'Datos base'!$O$37</f>
        <v>0</v>
      </c>
      <c r="Y69" s="82">
        <f>+MMULT($C31:$AF31,A.Mercado!X$5:X$34)*'Datos base'!$O$37</f>
        <v>0</v>
      </c>
      <c r="Z69" s="82">
        <f>+MMULT($C31:$AF31,A.Mercado!Y$5:Y$34)*'Datos base'!$O$37</f>
        <v>0</v>
      </c>
      <c r="AA69" s="82">
        <f>+MMULT($C31:$AF31,A.Mercado!Z$5:Z$34)*'Datos base'!$O$37</f>
        <v>0</v>
      </c>
      <c r="AB69" s="82">
        <f t="shared" si="25"/>
        <v>0</v>
      </c>
      <c r="AC69" s="82">
        <f>+MMULT($C31:$AF31,A.Mercado!AB$5:AB$34)*'Datos base'!$O$37</f>
        <v>0</v>
      </c>
      <c r="AD69" s="82">
        <f>+MMULT($C31:$AF31,A.Mercado!AC$5:AC$34)*'Datos base'!$O$37</f>
        <v>0</v>
      </c>
      <c r="AE69" s="205"/>
      <c r="AF69" s="205"/>
      <c r="AG69" s="205"/>
      <c r="AH69" s="205"/>
      <c r="AI69" s="205"/>
      <c r="AJ69" s="205"/>
      <c r="AK69" s="205"/>
      <c r="AL69" s="205"/>
      <c r="AM69" s="205"/>
      <c r="AN69" s="205"/>
      <c r="AO69" s="205"/>
      <c r="AP69" s="205"/>
      <c r="AQ69" s="205"/>
      <c r="AR69" s="205"/>
      <c r="AS69" s="205"/>
      <c r="AT69" s="205"/>
      <c r="AU69" s="205"/>
    </row>
    <row r="70" spans="1:47" outlineLevel="1">
      <c r="B70" s="7" t="str">
        <f t="shared" si="23"/>
        <v/>
      </c>
      <c r="C70" s="82">
        <f>+MMULT($C32:$AF32,A.Mercado!B$5:B$34)*'Datos base'!$O$37</f>
        <v>0</v>
      </c>
      <c r="D70" s="82">
        <f>+MMULT($C32:$AF32,A.Mercado!C$5:C$34)*'Datos base'!$O$37</f>
        <v>0</v>
      </c>
      <c r="E70" s="82">
        <f>+MMULT($C32:$AF32,A.Mercado!D$5:D$34)*'Datos base'!$O$37</f>
        <v>0</v>
      </c>
      <c r="F70" s="82">
        <f>+MMULT($C32:$AF32,A.Mercado!E$5:E$34)*'Datos base'!$O$37</f>
        <v>0</v>
      </c>
      <c r="G70" s="82">
        <f>+MMULT($C32:$AF32,A.Mercado!F$5:F$34)*'Datos base'!$O$37</f>
        <v>0</v>
      </c>
      <c r="H70" s="82">
        <f>+MMULT($C32:$AF32,A.Mercado!G$5:G$34)*'Datos base'!$O$37</f>
        <v>0</v>
      </c>
      <c r="I70" s="82">
        <f>+MMULT($C32:$AF32,A.Mercado!H$5:H$34)*'Datos base'!$O$37</f>
        <v>0</v>
      </c>
      <c r="J70" s="82">
        <f>+MMULT($C32:$AF32,A.Mercado!I$5:I$34)*'Datos base'!$O$37</f>
        <v>0</v>
      </c>
      <c r="K70" s="82">
        <f>+MMULT($C32:$AF32,A.Mercado!J$5:J$34)*'Datos base'!$O$37</f>
        <v>0</v>
      </c>
      <c r="L70" s="82">
        <f>+MMULT($C32:$AF32,A.Mercado!K$5:K$34)*'Datos base'!$O$37</f>
        <v>0</v>
      </c>
      <c r="M70" s="82">
        <f>+MMULT($C32:$AF32,A.Mercado!L$5:L$34)*'Datos base'!$O$37</f>
        <v>0</v>
      </c>
      <c r="N70" s="82">
        <f>+MMULT($C32:$AF32,A.Mercado!M$5:M$34)*'Datos base'!$O$37</f>
        <v>0</v>
      </c>
      <c r="O70" s="82">
        <f t="shared" si="24"/>
        <v>0</v>
      </c>
      <c r="P70" s="82">
        <f>+MMULT($C32:$AF32,A.Mercado!O$5:O$34)*'Datos base'!$O$37</f>
        <v>0</v>
      </c>
      <c r="Q70" s="82">
        <f>+MMULT($C32:$AF32,A.Mercado!P$5:P$34)*'Datos base'!$O$37</f>
        <v>0</v>
      </c>
      <c r="R70" s="82">
        <f>+MMULT($C32:$AF32,A.Mercado!Q$5:Q$34)*'Datos base'!$O$37</f>
        <v>0</v>
      </c>
      <c r="S70" s="82">
        <f>+MMULT($C32:$AF32,A.Mercado!R$5:R$34)*'Datos base'!$O$37</f>
        <v>0</v>
      </c>
      <c r="T70" s="82">
        <f>+MMULT($C32:$AF32,A.Mercado!S$5:S$34)*'Datos base'!$O$37</f>
        <v>0</v>
      </c>
      <c r="U70" s="82">
        <f>+MMULT($C32:$AF32,A.Mercado!T$5:T$34)*'Datos base'!$O$37</f>
        <v>0</v>
      </c>
      <c r="V70" s="82">
        <f>+MMULT($C32:$AF32,A.Mercado!U$5:U$34)*'Datos base'!$O$37</f>
        <v>0</v>
      </c>
      <c r="W70" s="82">
        <f>+MMULT($C32:$AF32,A.Mercado!V$5:V$34)*'Datos base'!$O$37</f>
        <v>0</v>
      </c>
      <c r="X70" s="82">
        <f>+MMULT($C32:$AF32,A.Mercado!W$5:W$34)*'Datos base'!$O$37</f>
        <v>0</v>
      </c>
      <c r="Y70" s="82">
        <f>+MMULT($C32:$AF32,A.Mercado!X$5:X$34)*'Datos base'!$O$37</f>
        <v>0</v>
      </c>
      <c r="Z70" s="82">
        <f>+MMULT($C32:$AF32,A.Mercado!Y$5:Y$34)*'Datos base'!$O$37</f>
        <v>0</v>
      </c>
      <c r="AA70" s="82">
        <f>+MMULT($C32:$AF32,A.Mercado!Z$5:Z$34)*'Datos base'!$O$37</f>
        <v>0</v>
      </c>
      <c r="AB70" s="82">
        <f t="shared" si="25"/>
        <v>0</v>
      </c>
      <c r="AC70" s="82">
        <f>+MMULT($C32:$AF32,A.Mercado!AB$5:AB$34)*'Datos base'!$O$37</f>
        <v>0</v>
      </c>
      <c r="AD70" s="82">
        <f>+MMULT($C32:$AF32,A.Mercado!AC$5:AC$34)*'Datos base'!$O$37</f>
        <v>0</v>
      </c>
      <c r="AE70" s="205"/>
      <c r="AF70" s="205"/>
      <c r="AG70" s="205"/>
      <c r="AH70" s="205"/>
      <c r="AI70" s="205"/>
      <c r="AJ70" s="205"/>
      <c r="AK70" s="205"/>
      <c r="AL70" s="205"/>
      <c r="AM70" s="205"/>
      <c r="AN70" s="205"/>
      <c r="AO70" s="205"/>
      <c r="AP70" s="205"/>
      <c r="AQ70" s="205"/>
      <c r="AR70" s="205"/>
      <c r="AS70" s="205"/>
      <c r="AT70" s="205"/>
      <c r="AU70" s="205"/>
    </row>
    <row r="71" spans="1:47" ht="25.5" customHeight="1"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</row>
    <row r="72" spans="1:47">
      <c r="B72" s="234" t="s">
        <v>2</v>
      </c>
      <c r="C72" s="234"/>
      <c r="D72" s="234"/>
      <c r="E72" s="234"/>
      <c r="F72" s="234"/>
      <c r="G72" s="234"/>
      <c r="H72" s="234"/>
      <c r="I72" s="234"/>
      <c r="J72" s="234"/>
      <c r="K72" s="234"/>
      <c r="L72" s="234"/>
      <c r="M72" s="234"/>
      <c r="N72" s="234"/>
      <c r="O72" s="234"/>
      <c r="P72" s="234"/>
      <c r="Q72" s="234"/>
      <c r="R72" s="234"/>
      <c r="S72" s="234"/>
      <c r="T72" s="234"/>
      <c r="U72" s="234"/>
      <c r="V72" s="234"/>
      <c r="W72" s="234"/>
      <c r="X72" s="234"/>
      <c r="Y72" s="234"/>
      <c r="Z72" s="234"/>
      <c r="AA72" s="234"/>
      <c r="AB72" s="234"/>
      <c r="AC72" s="234"/>
      <c r="AD72" s="234"/>
      <c r="AE72" s="234"/>
      <c r="AF72" s="234"/>
      <c r="AG72" s="234"/>
      <c r="AH72" s="234"/>
      <c r="AI72" s="234"/>
      <c r="AJ72" s="234"/>
      <c r="AK72" s="234"/>
      <c r="AL72" s="234"/>
      <c r="AM72" s="234"/>
      <c r="AN72" s="234"/>
      <c r="AO72" s="234"/>
      <c r="AP72" s="234"/>
      <c r="AQ72" s="234"/>
      <c r="AR72" s="234"/>
      <c r="AS72" s="234"/>
      <c r="AT72" s="234"/>
      <c r="AU72" s="234"/>
    </row>
    <row r="73" spans="1:47">
      <c r="B73" s="7"/>
      <c r="C73" s="236">
        <f>+C39</f>
        <v>2025</v>
      </c>
      <c r="D73" s="237"/>
      <c r="E73" s="237"/>
      <c r="F73" s="237"/>
      <c r="G73" s="237"/>
      <c r="H73" s="237"/>
      <c r="I73" s="237"/>
      <c r="J73" s="237"/>
      <c r="K73" s="237"/>
      <c r="L73" s="237"/>
      <c r="M73" s="237"/>
      <c r="N73" s="237"/>
      <c r="O73" s="56" t="s">
        <v>112</v>
      </c>
      <c r="P73" s="238">
        <f>+C73+1</f>
        <v>2026</v>
      </c>
      <c r="Q73" s="239"/>
      <c r="R73" s="239"/>
      <c r="S73" s="239"/>
      <c r="T73" s="239"/>
      <c r="U73" s="239"/>
      <c r="V73" s="239"/>
      <c r="W73" s="239"/>
      <c r="X73" s="239"/>
      <c r="Y73" s="239"/>
      <c r="Z73" s="239"/>
      <c r="AA73" s="240"/>
      <c r="AB73" s="56" t="s">
        <v>112</v>
      </c>
      <c r="AC73" s="56" t="s">
        <v>112</v>
      </c>
      <c r="AD73" s="77" t="s">
        <v>112</v>
      </c>
    </row>
    <row r="74" spans="1:47">
      <c r="B74" s="73" t="s">
        <v>12</v>
      </c>
      <c r="C74" s="56" t="s">
        <v>100</v>
      </c>
      <c r="D74" s="56" t="s">
        <v>101</v>
      </c>
      <c r="E74" s="56" t="s">
        <v>102</v>
      </c>
      <c r="F74" s="56" t="s">
        <v>103</v>
      </c>
      <c r="G74" s="56" t="s">
        <v>104</v>
      </c>
      <c r="H74" s="56" t="s">
        <v>105</v>
      </c>
      <c r="I74" s="56" t="s">
        <v>106</v>
      </c>
      <c r="J74" s="56" t="s">
        <v>107</v>
      </c>
      <c r="K74" s="56" t="s">
        <v>108</v>
      </c>
      <c r="L74" s="56" t="s">
        <v>109</v>
      </c>
      <c r="M74" s="56" t="s">
        <v>110</v>
      </c>
      <c r="N74" s="56" t="s">
        <v>111</v>
      </c>
      <c r="O74" s="55">
        <f>+C73</f>
        <v>2025</v>
      </c>
      <c r="P74" s="77" t="s">
        <v>100</v>
      </c>
      <c r="Q74" s="77" t="s">
        <v>101</v>
      </c>
      <c r="R74" s="77" t="s">
        <v>102</v>
      </c>
      <c r="S74" s="77" t="s">
        <v>103</v>
      </c>
      <c r="T74" s="77" t="s">
        <v>104</v>
      </c>
      <c r="U74" s="77" t="s">
        <v>105</v>
      </c>
      <c r="V74" s="77" t="s">
        <v>106</v>
      </c>
      <c r="W74" s="77" t="s">
        <v>107</v>
      </c>
      <c r="X74" s="77" t="s">
        <v>108</v>
      </c>
      <c r="Y74" s="77" t="s">
        <v>109</v>
      </c>
      <c r="Z74" s="77" t="s">
        <v>110</v>
      </c>
      <c r="AA74" s="77" t="s">
        <v>111</v>
      </c>
      <c r="AB74" s="56">
        <f>AB40</f>
        <v>2026</v>
      </c>
      <c r="AC74" s="56">
        <f>AC40</f>
        <v>2027</v>
      </c>
      <c r="AD74" s="77">
        <f>AD40</f>
        <v>2028</v>
      </c>
    </row>
    <row r="75" spans="1:47">
      <c r="A75" s="125">
        <f>'Datos base'!H5</f>
        <v>3</v>
      </c>
      <c r="B75" s="50">
        <f t="shared" ref="B75:B104" si="26">B41</f>
        <v>0</v>
      </c>
      <c r="C75" s="215">
        <f>+C41*$AG3*'Datos base'!$O$39</f>
        <v>0</v>
      </c>
      <c r="D75" s="79">
        <f>+D41*$AG3*'Datos base'!$O$39</f>
        <v>0</v>
      </c>
      <c r="E75" s="79">
        <f>+E41*$AG3*'Datos base'!$O$39</f>
        <v>0</v>
      </c>
      <c r="F75" s="79">
        <f>+F41*$AG3*'Datos base'!$O$39</f>
        <v>0</v>
      </c>
      <c r="G75" s="79">
        <f>+G41*$AG3*'Datos base'!$O$39</f>
        <v>0</v>
      </c>
      <c r="H75" s="79">
        <f>+H41*$AG3*'Datos base'!$O$39</f>
        <v>0</v>
      </c>
      <c r="I75" s="79">
        <f>+I41*$AG3*'Datos base'!$O$39</f>
        <v>0</v>
      </c>
      <c r="J75" s="79">
        <f>+J41*$AG3*'Datos base'!$O$39</f>
        <v>0</v>
      </c>
      <c r="K75" s="79">
        <f>+K41*$AG3*'Datos base'!$O$39</f>
        <v>0</v>
      </c>
      <c r="L75" s="79">
        <f>+L41*$AG3*'Datos base'!$O$39</f>
        <v>0</v>
      </c>
      <c r="M75" s="79">
        <f>+M41*$AG3*'Datos base'!$O$39</f>
        <v>0</v>
      </c>
      <c r="N75" s="79">
        <f>+N41*$AG3*'Datos base'!$O$39</f>
        <v>0</v>
      </c>
      <c r="O75" s="79">
        <f>SUM(C75:N75)</f>
        <v>0</v>
      </c>
      <c r="P75" s="79">
        <f>+P41*$AH3*'Datos base'!$O$39</f>
        <v>0</v>
      </c>
      <c r="Q75" s="79">
        <f>+Q41*$AH3*'Datos base'!$O$39</f>
        <v>0</v>
      </c>
      <c r="R75" s="79">
        <f>+R41*$AH3*'Datos base'!$O$39</f>
        <v>0</v>
      </c>
      <c r="S75" s="79">
        <f>+S41*$AH3*'Datos base'!$O$39</f>
        <v>0</v>
      </c>
      <c r="T75" s="79">
        <f>+T41*$AH3*'Datos base'!$O$39</f>
        <v>0</v>
      </c>
      <c r="U75" s="79">
        <f>+U41*$AH3*'Datos base'!$O$39</f>
        <v>0</v>
      </c>
      <c r="V75" s="79">
        <f>+V41*$AH3*'Datos base'!$O$39</f>
        <v>0</v>
      </c>
      <c r="W75" s="79">
        <f>+W41*$AH3*'Datos base'!$O$39</f>
        <v>0</v>
      </c>
      <c r="X75" s="79">
        <f>+X41*$AH3*'Datos base'!$O$39</f>
        <v>0</v>
      </c>
      <c r="Y75" s="79">
        <f>+Y41*$AH3*'Datos base'!$O$39</f>
        <v>0</v>
      </c>
      <c r="Z75" s="79">
        <f>+Z41*$AH3*'Datos base'!$O$39</f>
        <v>0</v>
      </c>
      <c r="AA75" s="79">
        <f>+AA41*$AH3*'Datos base'!$O$39</f>
        <v>0</v>
      </c>
      <c r="AB75" s="79">
        <f>SUM(P75:AA75)</f>
        <v>0</v>
      </c>
      <c r="AC75" s="79">
        <f>+AC41*$AI3*'Datos base'!$O$39</f>
        <v>0</v>
      </c>
      <c r="AD75" s="79">
        <f>+AD41*$AJ3*'Datos base'!$O$39</f>
        <v>0</v>
      </c>
    </row>
    <row r="76" spans="1:47">
      <c r="A76" s="125">
        <f>'Datos base'!H6</f>
        <v>3</v>
      </c>
      <c r="B76" s="50">
        <f t="shared" si="26"/>
        <v>0</v>
      </c>
      <c r="C76" s="79">
        <f>+C42*$AG4*'Datos base'!$O$39</f>
        <v>0</v>
      </c>
      <c r="D76" s="79">
        <f>+D42*$AG4*'Datos base'!$O$39</f>
        <v>0</v>
      </c>
      <c r="E76" s="79">
        <f>+E42*$AG4*'Datos base'!$O$39</f>
        <v>0</v>
      </c>
      <c r="F76" s="79">
        <f>+F42*$AG4*'Datos base'!$O$39</f>
        <v>0</v>
      </c>
      <c r="G76" s="79">
        <f>+G42*$AG4*'Datos base'!$O$39</f>
        <v>0</v>
      </c>
      <c r="H76" s="79">
        <f>+H42*$AG4*'Datos base'!$O$39</f>
        <v>0</v>
      </c>
      <c r="I76" s="79">
        <f>+I42*$AG4*'Datos base'!$O$39</f>
        <v>0</v>
      </c>
      <c r="J76" s="79">
        <f>+J42*$AG4*'Datos base'!$O$39</f>
        <v>0</v>
      </c>
      <c r="K76" s="79">
        <f>+K42*$AG4*'Datos base'!$O$39</f>
        <v>0</v>
      </c>
      <c r="L76" s="79">
        <f>+L42*$AG4*'Datos base'!$O$39</f>
        <v>0</v>
      </c>
      <c r="M76" s="79">
        <f>+M42*$AG4*'Datos base'!$O$39</f>
        <v>0</v>
      </c>
      <c r="N76" s="79">
        <f>+N42*$AG4*'Datos base'!$O$39</f>
        <v>0</v>
      </c>
      <c r="O76" s="79">
        <f t="shared" ref="O76:O104" si="27">SUM(C76:N76)</f>
        <v>0</v>
      </c>
      <c r="P76" s="79">
        <f>+P42*$AH4*'Datos base'!$O$39</f>
        <v>0</v>
      </c>
      <c r="Q76" s="79">
        <f>+Q42*$AH4*'Datos base'!$O$39</f>
        <v>0</v>
      </c>
      <c r="R76" s="79">
        <f>+R42*$AH4*'Datos base'!$O$39</f>
        <v>0</v>
      </c>
      <c r="S76" s="79">
        <f>+S42*$AH4*'Datos base'!$O$39</f>
        <v>0</v>
      </c>
      <c r="T76" s="79">
        <f>+T42*$AH4*'Datos base'!$O$39</f>
        <v>0</v>
      </c>
      <c r="U76" s="79">
        <f>+U42*$AH4*'Datos base'!$O$39</f>
        <v>0</v>
      </c>
      <c r="V76" s="79">
        <f>+V42*$AH4*'Datos base'!$O$39</f>
        <v>0</v>
      </c>
      <c r="W76" s="79">
        <f>+W42*$AH4*'Datos base'!$O$39</f>
        <v>0</v>
      </c>
      <c r="X76" s="79">
        <f>+X42*$AH4*'Datos base'!$O$39</f>
        <v>0</v>
      </c>
      <c r="Y76" s="79">
        <f>+Y42*$AH4*'Datos base'!$O$39</f>
        <v>0</v>
      </c>
      <c r="Z76" s="79">
        <f>+Z42*$AH4*'Datos base'!$O$39</f>
        <v>0</v>
      </c>
      <c r="AA76" s="79">
        <f>+AA42*$AH4*'Datos base'!$O$39</f>
        <v>0</v>
      </c>
      <c r="AB76" s="79">
        <f t="shared" ref="AB76:AB104" si="28">SUM(P76:AA76)</f>
        <v>0</v>
      </c>
      <c r="AC76" s="79">
        <f>+AC42*$AI4*'Datos base'!$O$39</f>
        <v>0</v>
      </c>
      <c r="AD76" s="79">
        <f>+AD42*$AJ4*'Datos base'!$O$39</f>
        <v>0</v>
      </c>
    </row>
    <row r="77" spans="1:47">
      <c r="A77" s="125">
        <f>'Datos base'!H7</f>
        <v>3</v>
      </c>
      <c r="B77" s="50">
        <f t="shared" si="26"/>
        <v>0</v>
      </c>
      <c r="C77" s="79">
        <f>+C43*$AG5*'Datos base'!$O$39</f>
        <v>0</v>
      </c>
      <c r="D77" s="79">
        <f>+D43*$AG5*'Datos base'!$O$39</f>
        <v>0</v>
      </c>
      <c r="E77" s="79">
        <f>+E43*$AG5*'Datos base'!$O$39</f>
        <v>0</v>
      </c>
      <c r="F77" s="79">
        <f>+F43*$AG5*'Datos base'!$O$39</f>
        <v>0</v>
      </c>
      <c r="G77" s="79">
        <f>+G43*$AG5*'Datos base'!$O$39</f>
        <v>0</v>
      </c>
      <c r="H77" s="79">
        <f>+H43*$AG5*'Datos base'!$O$39</f>
        <v>0</v>
      </c>
      <c r="I77" s="79">
        <f>+I43*$AG5*'Datos base'!$O$39</f>
        <v>0</v>
      </c>
      <c r="J77" s="79">
        <f>+J43*$AG5*'Datos base'!$O$39</f>
        <v>0</v>
      </c>
      <c r="K77" s="79">
        <f>+K43*$AG5*'Datos base'!$O$39</f>
        <v>0</v>
      </c>
      <c r="L77" s="79">
        <f>+L43*$AG5*'Datos base'!$O$39</f>
        <v>0</v>
      </c>
      <c r="M77" s="79">
        <f>+M43*$AG5*'Datos base'!$O$39</f>
        <v>0</v>
      </c>
      <c r="N77" s="79">
        <f>+N43*$AG5*'Datos base'!$O$39</f>
        <v>0</v>
      </c>
      <c r="O77" s="79">
        <f t="shared" si="27"/>
        <v>0</v>
      </c>
      <c r="P77" s="79">
        <f>+P43*$AH5*'Datos base'!$O$39</f>
        <v>0</v>
      </c>
      <c r="Q77" s="79">
        <f>+Q43*$AH5*'Datos base'!$O$39</f>
        <v>0</v>
      </c>
      <c r="R77" s="79">
        <f>+R43*$AH5*'Datos base'!$O$39</f>
        <v>0</v>
      </c>
      <c r="S77" s="79">
        <f>+S43*$AH5*'Datos base'!$O$39</f>
        <v>0</v>
      </c>
      <c r="T77" s="79">
        <f>+T43*$AH5*'Datos base'!$O$39</f>
        <v>0</v>
      </c>
      <c r="U77" s="79">
        <f>+U43*$AH5*'Datos base'!$O$39</f>
        <v>0</v>
      </c>
      <c r="V77" s="79">
        <f>+V43*$AH5*'Datos base'!$O$39</f>
        <v>0</v>
      </c>
      <c r="W77" s="79">
        <f>+W43*$AH5*'Datos base'!$O$39</f>
        <v>0</v>
      </c>
      <c r="X77" s="79">
        <f>+X43*$AH5*'Datos base'!$O$39</f>
        <v>0</v>
      </c>
      <c r="Y77" s="79">
        <f>+Y43*$AH5*'Datos base'!$O$39</f>
        <v>0</v>
      </c>
      <c r="Z77" s="79">
        <f>+Z43*$AH5*'Datos base'!$O$39</f>
        <v>0</v>
      </c>
      <c r="AA77" s="79">
        <f>+AA43*$AH5*'Datos base'!$O$39</f>
        <v>0</v>
      </c>
      <c r="AB77" s="79">
        <f t="shared" si="28"/>
        <v>0</v>
      </c>
      <c r="AC77" s="79">
        <f>+AC43*$AI5*'Datos base'!$O$39</f>
        <v>0</v>
      </c>
      <c r="AD77" s="79">
        <f>+AD43*$AJ5*'Datos base'!$O$39</f>
        <v>0</v>
      </c>
    </row>
    <row r="78" spans="1:47">
      <c r="A78" s="125">
        <f>'Datos base'!H8</f>
        <v>3</v>
      </c>
      <c r="B78" s="50">
        <f t="shared" si="26"/>
        <v>0</v>
      </c>
      <c r="C78" s="79">
        <f>+C44*$AG6*'Datos base'!$O$39</f>
        <v>0</v>
      </c>
      <c r="D78" s="79">
        <f>+D44*$AG6*'Datos base'!$O$39</f>
        <v>0</v>
      </c>
      <c r="E78" s="79">
        <f>+E44*$AG6*'Datos base'!$O$39</f>
        <v>0</v>
      </c>
      <c r="F78" s="79">
        <f>+F44*$AG6*'Datos base'!$O$39</f>
        <v>0</v>
      </c>
      <c r="G78" s="79">
        <f>+G44*$AG6*'Datos base'!$O$39</f>
        <v>0</v>
      </c>
      <c r="H78" s="79">
        <f>+H44*$AG6*'Datos base'!$O$39</f>
        <v>0</v>
      </c>
      <c r="I78" s="79">
        <f>+I44*$AG6*'Datos base'!$O$39</f>
        <v>0</v>
      </c>
      <c r="J78" s="79">
        <f>+J44*$AG6*'Datos base'!$O$39</f>
        <v>0</v>
      </c>
      <c r="K78" s="79">
        <f>+K44*$AG6*'Datos base'!$O$39</f>
        <v>0</v>
      </c>
      <c r="L78" s="79">
        <f>+L44*$AG6*'Datos base'!$O$39</f>
        <v>0</v>
      </c>
      <c r="M78" s="79">
        <f>+M44*$AG6*'Datos base'!$O$39</f>
        <v>0</v>
      </c>
      <c r="N78" s="79">
        <f>+N44*$AG6*'Datos base'!$O$39</f>
        <v>0</v>
      </c>
      <c r="O78" s="79">
        <f t="shared" si="27"/>
        <v>0</v>
      </c>
      <c r="P78" s="79">
        <f>+P44*$AH6*'Datos base'!$O$39</f>
        <v>0</v>
      </c>
      <c r="Q78" s="79">
        <f>+Q44*$AH6*'Datos base'!$O$39</f>
        <v>0</v>
      </c>
      <c r="R78" s="79">
        <f>+R44*$AH6*'Datos base'!$O$39</f>
        <v>0</v>
      </c>
      <c r="S78" s="79">
        <f>+S44*$AH6*'Datos base'!$O$39</f>
        <v>0</v>
      </c>
      <c r="T78" s="79">
        <f>+T44*$AH6*'Datos base'!$O$39</f>
        <v>0</v>
      </c>
      <c r="U78" s="79">
        <f>+U44*$AH6*'Datos base'!$O$39</f>
        <v>0</v>
      </c>
      <c r="V78" s="79">
        <f>+V44*$AH6*'Datos base'!$O$39</f>
        <v>0</v>
      </c>
      <c r="W78" s="79">
        <f>+W44*$AH6*'Datos base'!$O$39</f>
        <v>0</v>
      </c>
      <c r="X78" s="79">
        <f>+X44*$AH6*'Datos base'!$O$39</f>
        <v>0</v>
      </c>
      <c r="Y78" s="79">
        <f>+Y44*$AH6*'Datos base'!$O$39</f>
        <v>0</v>
      </c>
      <c r="Z78" s="79">
        <f>+Z44*$AH6*'Datos base'!$O$39</f>
        <v>0</v>
      </c>
      <c r="AA78" s="79">
        <f>+AA44*$AH6*'Datos base'!$O$39</f>
        <v>0</v>
      </c>
      <c r="AB78" s="79">
        <f t="shared" si="28"/>
        <v>0</v>
      </c>
      <c r="AC78" s="79">
        <f>+AC44*$AI6*'Datos base'!$O$39</f>
        <v>0</v>
      </c>
      <c r="AD78" s="79">
        <f>+AD44*$AJ6*'Datos base'!$O$39</f>
        <v>0</v>
      </c>
    </row>
    <row r="79" spans="1:47">
      <c r="A79" s="125">
        <f>'Datos base'!H9</f>
        <v>3</v>
      </c>
      <c r="B79" s="50">
        <f t="shared" si="26"/>
        <v>0</v>
      </c>
      <c r="C79" s="79">
        <f>+C45*$AG7*'Datos base'!$O$39</f>
        <v>0</v>
      </c>
      <c r="D79" s="79">
        <f>+D45*$AG7*'Datos base'!$O$39</f>
        <v>0</v>
      </c>
      <c r="E79" s="79">
        <f>+E45*$AG7*'Datos base'!$O$39</f>
        <v>0</v>
      </c>
      <c r="F79" s="79">
        <f>+F45*$AG7*'Datos base'!$O$39</f>
        <v>0</v>
      </c>
      <c r="G79" s="79">
        <f>+G45*$AG7*'Datos base'!$O$39</f>
        <v>0</v>
      </c>
      <c r="H79" s="79">
        <f>+H45*$AG7*'Datos base'!$O$39</f>
        <v>0</v>
      </c>
      <c r="I79" s="79">
        <f>+I45*$AG7*'Datos base'!$O$39</f>
        <v>0</v>
      </c>
      <c r="J79" s="79">
        <f>+J45*$AG7*'Datos base'!$O$39</f>
        <v>0</v>
      </c>
      <c r="K79" s="79">
        <f>+K45*$AG7*'Datos base'!$O$39</f>
        <v>0</v>
      </c>
      <c r="L79" s="79">
        <f>+L45*$AG7*'Datos base'!$O$39</f>
        <v>0</v>
      </c>
      <c r="M79" s="79">
        <f>+M45*$AG7*'Datos base'!$O$39</f>
        <v>0</v>
      </c>
      <c r="N79" s="79">
        <f>+N45*$AG7*'Datos base'!$O$39</f>
        <v>0</v>
      </c>
      <c r="O79" s="79">
        <f t="shared" si="27"/>
        <v>0</v>
      </c>
      <c r="P79" s="79">
        <f>+P45*$AH7*'Datos base'!$O$39</f>
        <v>0</v>
      </c>
      <c r="Q79" s="79">
        <f>+Q45*$AH7*'Datos base'!$O$39</f>
        <v>0</v>
      </c>
      <c r="R79" s="79">
        <f>+R45*$AH7*'Datos base'!$O$39</f>
        <v>0</v>
      </c>
      <c r="S79" s="79">
        <f>+S45*$AH7*'Datos base'!$O$39</f>
        <v>0</v>
      </c>
      <c r="T79" s="79">
        <f>+T45*$AH7*'Datos base'!$O$39</f>
        <v>0</v>
      </c>
      <c r="U79" s="79">
        <f>+U45*$AH7*'Datos base'!$O$39</f>
        <v>0</v>
      </c>
      <c r="V79" s="79">
        <f>+V45*$AH7*'Datos base'!$O$39</f>
        <v>0</v>
      </c>
      <c r="W79" s="79">
        <f>+W45*$AH7*'Datos base'!$O$39</f>
        <v>0</v>
      </c>
      <c r="X79" s="79">
        <f>+X45*$AH7*'Datos base'!$O$39</f>
        <v>0</v>
      </c>
      <c r="Y79" s="79">
        <f>+Y45*$AH7*'Datos base'!$O$39</f>
        <v>0</v>
      </c>
      <c r="Z79" s="79">
        <f>+Z45*$AH7*'Datos base'!$O$39</f>
        <v>0</v>
      </c>
      <c r="AA79" s="79">
        <f>+AA45*$AH7*'Datos base'!$O$39</f>
        <v>0</v>
      </c>
      <c r="AB79" s="79">
        <f t="shared" si="28"/>
        <v>0</v>
      </c>
      <c r="AC79" s="79">
        <f>+AC45*$AI7*'Datos base'!$O$39</f>
        <v>0</v>
      </c>
      <c r="AD79" s="79">
        <f>+AD45*$AJ7*'Datos base'!$O$39</f>
        <v>0</v>
      </c>
    </row>
    <row r="80" spans="1:47">
      <c r="A80" s="125">
        <f>'Datos base'!H10</f>
        <v>3</v>
      </c>
      <c r="B80" s="50">
        <f t="shared" si="26"/>
        <v>0</v>
      </c>
      <c r="C80" s="79">
        <f>+C46*$AG8*'Datos base'!$O$39</f>
        <v>0</v>
      </c>
      <c r="D80" s="79">
        <f>+D46*$AG8*'Datos base'!$O$39</f>
        <v>0</v>
      </c>
      <c r="E80" s="79">
        <f>+E46*$AG8*'Datos base'!$O$39</f>
        <v>0</v>
      </c>
      <c r="F80" s="79">
        <f>+F46*$AG8*'Datos base'!$O$39</f>
        <v>0</v>
      </c>
      <c r="G80" s="79">
        <f>+G46*$AG8*'Datos base'!$O$39</f>
        <v>0</v>
      </c>
      <c r="H80" s="79">
        <f>+H46*$AG8*'Datos base'!$O$39</f>
        <v>0</v>
      </c>
      <c r="I80" s="79">
        <f>+I46*$AG8*'Datos base'!$O$39</f>
        <v>0</v>
      </c>
      <c r="J80" s="79">
        <f>+J46*$AG8*'Datos base'!$O$39</f>
        <v>0</v>
      </c>
      <c r="K80" s="79">
        <f>+K46*$AG8*'Datos base'!$O$39</f>
        <v>0</v>
      </c>
      <c r="L80" s="79">
        <f>+L46*$AG8*'Datos base'!$O$39</f>
        <v>0</v>
      </c>
      <c r="M80" s="79">
        <f>+M46*$AG8*'Datos base'!$O$39</f>
        <v>0</v>
      </c>
      <c r="N80" s="79">
        <f>+N46*$AG8*'Datos base'!$O$39</f>
        <v>0</v>
      </c>
      <c r="O80" s="79">
        <f t="shared" si="27"/>
        <v>0</v>
      </c>
      <c r="P80" s="79">
        <f>+P46*$AH8*'Datos base'!$O$39</f>
        <v>0</v>
      </c>
      <c r="Q80" s="79">
        <f>+Q46*$AH8*'Datos base'!$O$39</f>
        <v>0</v>
      </c>
      <c r="R80" s="79">
        <f>+R46*$AH8*'Datos base'!$O$39</f>
        <v>0</v>
      </c>
      <c r="S80" s="79">
        <f>+S46*$AH8*'Datos base'!$O$39</f>
        <v>0</v>
      </c>
      <c r="T80" s="79">
        <f>+T46*$AH8*'Datos base'!$O$39</f>
        <v>0</v>
      </c>
      <c r="U80" s="79">
        <f>+U46*$AH8*'Datos base'!$O$39</f>
        <v>0</v>
      </c>
      <c r="V80" s="79">
        <f>+V46*$AH8*'Datos base'!$O$39</f>
        <v>0</v>
      </c>
      <c r="W80" s="79">
        <f>+W46*$AH8*'Datos base'!$O$39</f>
        <v>0</v>
      </c>
      <c r="X80" s="79">
        <f>+X46*$AH8*'Datos base'!$O$39</f>
        <v>0</v>
      </c>
      <c r="Y80" s="79">
        <f>+Y46*$AH8*'Datos base'!$O$39</f>
        <v>0</v>
      </c>
      <c r="Z80" s="79">
        <f>+Z46*$AH8*'Datos base'!$O$39</f>
        <v>0</v>
      </c>
      <c r="AA80" s="79">
        <f>+AA46*$AH8*'Datos base'!$O$39</f>
        <v>0</v>
      </c>
      <c r="AB80" s="79">
        <f t="shared" si="28"/>
        <v>0</v>
      </c>
      <c r="AC80" s="79">
        <f>+AC46*$AI8*'Datos base'!$O$39</f>
        <v>0</v>
      </c>
      <c r="AD80" s="79">
        <f>+AD46*$AJ8*'Datos base'!$O$39</f>
        <v>0</v>
      </c>
    </row>
    <row r="81" spans="1:30">
      <c r="A81" s="125">
        <f>'Datos base'!H11</f>
        <v>3</v>
      </c>
      <c r="B81" s="50">
        <f t="shared" si="26"/>
        <v>0</v>
      </c>
      <c r="C81" s="79">
        <f>+C47*$AG9*'Datos base'!$O$39</f>
        <v>0</v>
      </c>
      <c r="D81" s="79">
        <f>+D47*$AG9*'Datos base'!$O$39</f>
        <v>0</v>
      </c>
      <c r="E81" s="79">
        <f>+E47*$AG9*'Datos base'!$O$39</f>
        <v>0</v>
      </c>
      <c r="F81" s="79">
        <f>+F47*$AG9*'Datos base'!$O$39</f>
        <v>0</v>
      </c>
      <c r="G81" s="79">
        <f>+G47*$AG9*'Datos base'!$O$39</f>
        <v>0</v>
      </c>
      <c r="H81" s="79">
        <f>+H47*$AG9*'Datos base'!$O$39</f>
        <v>0</v>
      </c>
      <c r="I81" s="79">
        <f>+I47*$AG9*'Datos base'!$O$39</f>
        <v>0</v>
      </c>
      <c r="J81" s="79">
        <f>+J47*$AG9*'Datos base'!$O$39</f>
        <v>0</v>
      </c>
      <c r="K81" s="79">
        <f>+K47*$AG9*'Datos base'!$O$39</f>
        <v>0</v>
      </c>
      <c r="L81" s="79">
        <f>+L47*$AG9*'Datos base'!$O$39</f>
        <v>0</v>
      </c>
      <c r="M81" s="79">
        <f>+M47*$AG9*'Datos base'!$O$39</f>
        <v>0</v>
      </c>
      <c r="N81" s="79">
        <f>+N47*$AG9*'Datos base'!$O$39</f>
        <v>0</v>
      </c>
      <c r="O81" s="79">
        <f t="shared" si="27"/>
        <v>0</v>
      </c>
      <c r="P81" s="79">
        <f>+P47*$AH9*'Datos base'!$O$39</f>
        <v>0</v>
      </c>
      <c r="Q81" s="79">
        <f>+Q47*$AH9*'Datos base'!$O$39</f>
        <v>0</v>
      </c>
      <c r="R81" s="79">
        <f>+R47*$AH9*'Datos base'!$O$39</f>
        <v>0</v>
      </c>
      <c r="S81" s="79">
        <f>+S47*$AH9*'Datos base'!$O$39</f>
        <v>0</v>
      </c>
      <c r="T81" s="79">
        <f>+T47*$AH9*'Datos base'!$O$39</f>
        <v>0</v>
      </c>
      <c r="U81" s="79">
        <f>+U47*$AH9*'Datos base'!$O$39</f>
        <v>0</v>
      </c>
      <c r="V81" s="79">
        <f>+V47*$AH9*'Datos base'!$O$39</f>
        <v>0</v>
      </c>
      <c r="W81" s="79">
        <f>+W47*$AH9*'Datos base'!$O$39</f>
        <v>0</v>
      </c>
      <c r="X81" s="79">
        <f>+X47*$AH9*'Datos base'!$O$39</f>
        <v>0</v>
      </c>
      <c r="Y81" s="79">
        <f>+Y47*$AH9*'Datos base'!$O$39</f>
        <v>0</v>
      </c>
      <c r="Z81" s="79">
        <f>+Z47*$AH9*'Datos base'!$O$39</f>
        <v>0</v>
      </c>
      <c r="AA81" s="79">
        <f>+AA47*$AH9*'Datos base'!$O$39</f>
        <v>0</v>
      </c>
      <c r="AB81" s="79">
        <f t="shared" si="28"/>
        <v>0</v>
      </c>
      <c r="AC81" s="79">
        <f>+AC47*$AI9*'Datos base'!$O$39</f>
        <v>0</v>
      </c>
      <c r="AD81" s="79">
        <f>+AD47*$AJ9*'Datos base'!$O$39</f>
        <v>0</v>
      </c>
    </row>
    <row r="82" spans="1:30">
      <c r="A82" s="125">
        <f>'Datos base'!H12</f>
        <v>3</v>
      </c>
      <c r="B82" s="50">
        <f t="shared" si="26"/>
        <v>0</v>
      </c>
      <c r="C82" s="79">
        <f>+C48*$AG10*'Datos base'!$O$39</f>
        <v>0</v>
      </c>
      <c r="D82" s="79">
        <f>+D48*$AG10*'Datos base'!$O$39</f>
        <v>0</v>
      </c>
      <c r="E82" s="79">
        <f>+E48*$AG10*'Datos base'!$O$39</f>
        <v>0</v>
      </c>
      <c r="F82" s="79">
        <f>+F48*$AG10*'Datos base'!$O$39</f>
        <v>0</v>
      </c>
      <c r="G82" s="79">
        <f>+G48*$AG10*'Datos base'!$O$39</f>
        <v>0</v>
      </c>
      <c r="H82" s="79">
        <f>+H48*$AG10*'Datos base'!$O$39</f>
        <v>0</v>
      </c>
      <c r="I82" s="79">
        <f>+I48*$AG10*'Datos base'!$O$39</f>
        <v>0</v>
      </c>
      <c r="J82" s="79">
        <f>+J48*$AG10*'Datos base'!$O$39</f>
        <v>0</v>
      </c>
      <c r="K82" s="79">
        <f>+K48*$AG10*'Datos base'!$O$39</f>
        <v>0</v>
      </c>
      <c r="L82" s="79">
        <f>+L48*$AG10*'Datos base'!$O$39</f>
        <v>0</v>
      </c>
      <c r="M82" s="79">
        <f>+M48*$AG10*'Datos base'!$O$39</f>
        <v>0</v>
      </c>
      <c r="N82" s="79">
        <f>+N48*$AG10*'Datos base'!$O$39</f>
        <v>0</v>
      </c>
      <c r="O82" s="79">
        <f t="shared" si="27"/>
        <v>0</v>
      </c>
      <c r="P82" s="79">
        <f>+P48*$AH10*'Datos base'!$O$39</f>
        <v>0</v>
      </c>
      <c r="Q82" s="79">
        <f>+Q48*$AH10*'Datos base'!$O$39</f>
        <v>0</v>
      </c>
      <c r="R82" s="79">
        <f>+R48*$AH10*'Datos base'!$O$39</f>
        <v>0</v>
      </c>
      <c r="S82" s="79">
        <f>+S48*$AH10*'Datos base'!$O$39</f>
        <v>0</v>
      </c>
      <c r="T82" s="79">
        <f>+T48*$AH10*'Datos base'!$O$39</f>
        <v>0</v>
      </c>
      <c r="U82" s="79">
        <f>+U48*$AH10*'Datos base'!$O$39</f>
        <v>0</v>
      </c>
      <c r="V82" s="79">
        <f>+V48*$AH10*'Datos base'!$O$39</f>
        <v>0</v>
      </c>
      <c r="W82" s="79">
        <f>+W48*$AH10*'Datos base'!$O$39</f>
        <v>0</v>
      </c>
      <c r="X82" s="79">
        <f>+X48*$AH10*'Datos base'!$O$39</f>
        <v>0</v>
      </c>
      <c r="Y82" s="79">
        <f>+Y48*$AH10*'Datos base'!$O$39</f>
        <v>0</v>
      </c>
      <c r="Z82" s="79">
        <f>+Z48*$AH10*'Datos base'!$O$39</f>
        <v>0</v>
      </c>
      <c r="AA82" s="79">
        <f>+AA48*$AH10*'Datos base'!$O$39</f>
        <v>0</v>
      </c>
      <c r="AB82" s="79">
        <f t="shared" si="28"/>
        <v>0</v>
      </c>
      <c r="AC82" s="79">
        <f>+AC48*$AI10*'Datos base'!$O$39</f>
        <v>0</v>
      </c>
      <c r="AD82" s="79">
        <f>+AD48*$AJ10*'Datos base'!$O$39</f>
        <v>0</v>
      </c>
    </row>
    <row r="83" spans="1:30">
      <c r="A83" s="125">
        <f>'Datos base'!H13</f>
        <v>3</v>
      </c>
      <c r="B83" s="50">
        <f t="shared" si="26"/>
        <v>0</v>
      </c>
      <c r="C83" s="79">
        <f>+C49*$AG11*'Datos base'!$O$39</f>
        <v>0</v>
      </c>
      <c r="D83" s="79">
        <f>+D49*$AG11*'Datos base'!$O$39</f>
        <v>0</v>
      </c>
      <c r="E83" s="79">
        <f>+E49*$AG11*'Datos base'!$O$39</f>
        <v>0</v>
      </c>
      <c r="F83" s="79">
        <f>+F49*$AG11*'Datos base'!$O$39</f>
        <v>0</v>
      </c>
      <c r="G83" s="79">
        <f>+G49*$AG11*'Datos base'!$O$39</f>
        <v>0</v>
      </c>
      <c r="H83" s="79">
        <f>+H49*$AG11*'Datos base'!$O$39</f>
        <v>0</v>
      </c>
      <c r="I83" s="79">
        <f>+I49*$AG11*'Datos base'!$O$39</f>
        <v>0</v>
      </c>
      <c r="J83" s="79">
        <f>+J49*$AG11*'Datos base'!$O$39</f>
        <v>0</v>
      </c>
      <c r="K83" s="79">
        <f>+K49*$AG11*'Datos base'!$O$39</f>
        <v>0</v>
      </c>
      <c r="L83" s="79">
        <f>+L49*$AG11*'Datos base'!$O$39</f>
        <v>0</v>
      </c>
      <c r="M83" s="79">
        <f>+M49*$AG11*'Datos base'!$O$39</f>
        <v>0</v>
      </c>
      <c r="N83" s="79">
        <f>+N49*$AG11*'Datos base'!$O$39</f>
        <v>0</v>
      </c>
      <c r="O83" s="79">
        <f t="shared" si="27"/>
        <v>0</v>
      </c>
      <c r="P83" s="79">
        <f>+P49*$AH11*'Datos base'!$O$39</f>
        <v>0</v>
      </c>
      <c r="Q83" s="79">
        <f>+Q49*$AH11*'Datos base'!$O$39</f>
        <v>0</v>
      </c>
      <c r="R83" s="79">
        <f>+R49*$AH11*'Datos base'!$O$39</f>
        <v>0</v>
      </c>
      <c r="S83" s="79">
        <f>+S49*$AH11*'Datos base'!$O$39</f>
        <v>0</v>
      </c>
      <c r="T83" s="79">
        <f>+T49*$AH11*'Datos base'!$O$39</f>
        <v>0</v>
      </c>
      <c r="U83" s="79">
        <f>+U49*$AH11*'Datos base'!$O$39</f>
        <v>0</v>
      </c>
      <c r="V83" s="79">
        <f>+V49*$AH11*'Datos base'!$O$39</f>
        <v>0</v>
      </c>
      <c r="W83" s="79">
        <f>+W49*$AH11*'Datos base'!$O$39</f>
        <v>0</v>
      </c>
      <c r="X83" s="79">
        <f>+X49*$AH11*'Datos base'!$O$39</f>
        <v>0</v>
      </c>
      <c r="Y83" s="79">
        <f>+Y49*$AH11*'Datos base'!$O$39</f>
        <v>0</v>
      </c>
      <c r="Z83" s="79">
        <f>+Z49*$AH11*'Datos base'!$O$39</f>
        <v>0</v>
      </c>
      <c r="AA83" s="79">
        <f>+AA49*$AH11*'Datos base'!$O$39</f>
        <v>0</v>
      </c>
      <c r="AB83" s="79">
        <f t="shared" si="28"/>
        <v>0</v>
      </c>
      <c r="AC83" s="79">
        <f>+AC49*$AI11*'Datos base'!$O$39</f>
        <v>0</v>
      </c>
      <c r="AD83" s="79">
        <f>+AD49*$AJ11*'Datos base'!$O$39</f>
        <v>0</v>
      </c>
    </row>
    <row r="84" spans="1:30">
      <c r="A84" s="125">
        <f>'Datos base'!H14</f>
        <v>3</v>
      </c>
      <c r="B84" s="50">
        <f t="shared" si="26"/>
        <v>0</v>
      </c>
      <c r="C84" s="79">
        <f>+C50*$AG12*'Datos base'!$O$39</f>
        <v>0</v>
      </c>
      <c r="D84" s="79">
        <f>+D50*$AG12*'Datos base'!$O$39</f>
        <v>0</v>
      </c>
      <c r="E84" s="79">
        <f>+E50*$AG12*'Datos base'!$O$39</f>
        <v>0</v>
      </c>
      <c r="F84" s="79">
        <f>+F50*$AG12*'Datos base'!$O$39</f>
        <v>0</v>
      </c>
      <c r="G84" s="79">
        <f>+G50*$AG12*'Datos base'!$O$39</f>
        <v>0</v>
      </c>
      <c r="H84" s="79">
        <f>+H50*$AG12*'Datos base'!$O$39</f>
        <v>0</v>
      </c>
      <c r="I84" s="79">
        <f>+I50*$AG12*'Datos base'!$O$39</f>
        <v>0</v>
      </c>
      <c r="J84" s="79">
        <f>+J50*$AG12*'Datos base'!$O$39</f>
        <v>0</v>
      </c>
      <c r="K84" s="79">
        <f>+K50*$AG12*'Datos base'!$O$39</f>
        <v>0</v>
      </c>
      <c r="L84" s="79">
        <f>+L50*$AG12*'Datos base'!$O$39</f>
        <v>0</v>
      </c>
      <c r="M84" s="79">
        <f>+M50*$AG12*'Datos base'!$O$39</f>
        <v>0</v>
      </c>
      <c r="N84" s="79">
        <f>+N50*$AG12*'Datos base'!$O$39</f>
        <v>0</v>
      </c>
      <c r="O84" s="79">
        <f t="shared" si="27"/>
        <v>0</v>
      </c>
      <c r="P84" s="79">
        <f>+P50*$AH12*'Datos base'!$O$39</f>
        <v>0</v>
      </c>
      <c r="Q84" s="79">
        <f>+Q50*$AH12*'Datos base'!$O$39</f>
        <v>0</v>
      </c>
      <c r="R84" s="79">
        <f>+R50*$AH12*'Datos base'!$O$39</f>
        <v>0</v>
      </c>
      <c r="S84" s="79">
        <f>+S50*$AH12*'Datos base'!$O$39</f>
        <v>0</v>
      </c>
      <c r="T84" s="79">
        <f>+T50*$AH12*'Datos base'!$O$39</f>
        <v>0</v>
      </c>
      <c r="U84" s="79">
        <f>+U50*$AH12*'Datos base'!$O$39</f>
        <v>0</v>
      </c>
      <c r="V84" s="79">
        <f>+V50*$AH12*'Datos base'!$O$39</f>
        <v>0</v>
      </c>
      <c r="W84" s="79">
        <f>+W50*$AH12*'Datos base'!$O$39</f>
        <v>0</v>
      </c>
      <c r="X84" s="79">
        <f>+X50*$AH12*'Datos base'!$O$39</f>
        <v>0</v>
      </c>
      <c r="Y84" s="79">
        <f>+Y50*$AH12*'Datos base'!$O$39</f>
        <v>0</v>
      </c>
      <c r="Z84" s="79">
        <f>+Z50*$AH12*'Datos base'!$O$39</f>
        <v>0</v>
      </c>
      <c r="AA84" s="79">
        <f>+AA50*$AH12*'Datos base'!$O$39</f>
        <v>0</v>
      </c>
      <c r="AB84" s="79">
        <f t="shared" si="28"/>
        <v>0</v>
      </c>
      <c r="AC84" s="79">
        <f>+AC50*$AI12*'Datos base'!$O$39</f>
        <v>0</v>
      </c>
      <c r="AD84" s="79">
        <f>+AD50*$AJ12*'Datos base'!$O$39</f>
        <v>0</v>
      </c>
    </row>
    <row r="85" spans="1:30">
      <c r="A85" s="125">
        <f>'Datos base'!H15</f>
        <v>3</v>
      </c>
      <c r="B85" s="50">
        <f t="shared" si="26"/>
        <v>0</v>
      </c>
      <c r="C85" s="79">
        <f>+C51*$AG13*'Datos base'!$O$39</f>
        <v>0</v>
      </c>
      <c r="D85" s="79">
        <f>+D51*$AG13*'Datos base'!$O$39</f>
        <v>0</v>
      </c>
      <c r="E85" s="79">
        <f>+E51*$AG13*'Datos base'!$O$39</f>
        <v>0</v>
      </c>
      <c r="F85" s="79">
        <f>+F51*$AG13*'Datos base'!$O$39</f>
        <v>0</v>
      </c>
      <c r="G85" s="79">
        <f>+G51*$AG13*'Datos base'!$O$39</f>
        <v>0</v>
      </c>
      <c r="H85" s="79">
        <f>+H51*$AG13*'Datos base'!$O$39</f>
        <v>0</v>
      </c>
      <c r="I85" s="79">
        <f>+I51*$AG13*'Datos base'!$O$39</f>
        <v>0</v>
      </c>
      <c r="J85" s="79">
        <f>+J51*$AG13*'Datos base'!$O$39</f>
        <v>0</v>
      </c>
      <c r="K85" s="79">
        <f>+K51*$AG13*'Datos base'!$O$39</f>
        <v>0</v>
      </c>
      <c r="L85" s="79">
        <f>+L51*$AG13*'Datos base'!$O$39</f>
        <v>0</v>
      </c>
      <c r="M85" s="79">
        <f>+M51*$AG13*'Datos base'!$O$39</f>
        <v>0</v>
      </c>
      <c r="N85" s="79">
        <f>+N51*$AG13*'Datos base'!$O$39</f>
        <v>0</v>
      </c>
      <c r="O85" s="79">
        <f t="shared" si="27"/>
        <v>0</v>
      </c>
      <c r="P85" s="79">
        <f>+P51*$AH13*'Datos base'!$O$39</f>
        <v>0</v>
      </c>
      <c r="Q85" s="79">
        <f>+Q51*$AH13*'Datos base'!$O$39</f>
        <v>0</v>
      </c>
      <c r="R85" s="79">
        <f>+R51*$AH13*'Datos base'!$O$39</f>
        <v>0</v>
      </c>
      <c r="S85" s="79">
        <f>+S51*$AH13*'Datos base'!$O$39</f>
        <v>0</v>
      </c>
      <c r="T85" s="79">
        <f>+T51*$AH13*'Datos base'!$O$39</f>
        <v>0</v>
      </c>
      <c r="U85" s="79">
        <f>+U51*$AH13*'Datos base'!$O$39</f>
        <v>0</v>
      </c>
      <c r="V85" s="79">
        <f>+V51*$AH13*'Datos base'!$O$39</f>
        <v>0</v>
      </c>
      <c r="W85" s="79">
        <f>+W51*$AH13*'Datos base'!$O$39</f>
        <v>0</v>
      </c>
      <c r="X85" s="79">
        <f>+X51*$AH13*'Datos base'!$O$39</f>
        <v>0</v>
      </c>
      <c r="Y85" s="79">
        <f>+Y51*$AH13*'Datos base'!$O$39</f>
        <v>0</v>
      </c>
      <c r="Z85" s="79">
        <f>+Z51*$AH13*'Datos base'!$O$39</f>
        <v>0</v>
      </c>
      <c r="AA85" s="79">
        <f>+AA51*$AH13*'Datos base'!$O$39</f>
        <v>0</v>
      </c>
      <c r="AB85" s="79">
        <f t="shared" si="28"/>
        <v>0</v>
      </c>
      <c r="AC85" s="79">
        <f>+AC51*$AI13*'Datos base'!$O$39</f>
        <v>0</v>
      </c>
      <c r="AD85" s="79">
        <f>+AD51*$AJ13*'Datos base'!$O$39</f>
        <v>0</v>
      </c>
    </row>
    <row r="86" spans="1:30">
      <c r="A86" s="125">
        <f>'Datos base'!H16</f>
        <v>3</v>
      </c>
      <c r="B86" s="50">
        <f t="shared" si="26"/>
        <v>0</v>
      </c>
      <c r="C86" s="79">
        <f>+C52*$AG14*'Datos base'!$O$39</f>
        <v>0</v>
      </c>
      <c r="D86" s="79">
        <f>+D52*$AG14*'Datos base'!$O$39</f>
        <v>0</v>
      </c>
      <c r="E86" s="79">
        <f>+E52*$AG14*'Datos base'!$O$39</f>
        <v>0</v>
      </c>
      <c r="F86" s="79">
        <f>+F52*$AG14*'Datos base'!$O$39</f>
        <v>0</v>
      </c>
      <c r="G86" s="79">
        <f>+G52*$AG14*'Datos base'!$O$39</f>
        <v>0</v>
      </c>
      <c r="H86" s="79">
        <f>+H52*$AG14*'Datos base'!$O$39</f>
        <v>0</v>
      </c>
      <c r="I86" s="79">
        <f>+I52*$AG14*'Datos base'!$O$39</f>
        <v>0</v>
      </c>
      <c r="J86" s="79">
        <f>+J52*$AG14*'Datos base'!$O$39</f>
        <v>0</v>
      </c>
      <c r="K86" s="79">
        <f>+K52*$AG14*'Datos base'!$O$39</f>
        <v>0</v>
      </c>
      <c r="L86" s="79">
        <f>+L52*$AG14*'Datos base'!$O$39</f>
        <v>0</v>
      </c>
      <c r="M86" s="79">
        <f>+M52*$AG14*'Datos base'!$O$39</f>
        <v>0</v>
      </c>
      <c r="N86" s="79">
        <f>+N52*$AG14*'Datos base'!$O$39</f>
        <v>0</v>
      </c>
      <c r="O86" s="79">
        <f t="shared" si="27"/>
        <v>0</v>
      </c>
      <c r="P86" s="79">
        <f>+P52*$AH14*'Datos base'!$O$39</f>
        <v>0</v>
      </c>
      <c r="Q86" s="79">
        <f>+Q52*$AH14*'Datos base'!$O$39</f>
        <v>0</v>
      </c>
      <c r="R86" s="79">
        <f>+R52*$AH14*'Datos base'!$O$39</f>
        <v>0</v>
      </c>
      <c r="S86" s="79">
        <f>+S52*$AH14*'Datos base'!$O$39</f>
        <v>0</v>
      </c>
      <c r="T86" s="79">
        <f>+T52*$AH14*'Datos base'!$O$39</f>
        <v>0</v>
      </c>
      <c r="U86" s="79">
        <f>+U52*$AH14*'Datos base'!$O$39</f>
        <v>0</v>
      </c>
      <c r="V86" s="79">
        <f>+V52*$AH14*'Datos base'!$O$39</f>
        <v>0</v>
      </c>
      <c r="W86" s="79">
        <f>+W52*$AH14*'Datos base'!$O$39</f>
        <v>0</v>
      </c>
      <c r="X86" s="79">
        <f>+X52*$AH14*'Datos base'!$O$39</f>
        <v>0</v>
      </c>
      <c r="Y86" s="79">
        <f>+Y52*$AH14*'Datos base'!$O$39</f>
        <v>0</v>
      </c>
      <c r="Z86" s="79">
        <f>+Z52*$AH14*'Datos base'!$O$39</f>
        <v>0</v>
      </c>
      <c r="AA86" s="79">
        <f>+AA52*$AH14*'Datos base'!$O$39</f>
        <v>0</v>
      </c>
      <c r="AB86" s="79">
        <f t="shared" si="28"/>
        <v>0</v>
      </c>
      <c r="AC86" s="79">
        <f>+AC52*$AI14*'Datos base'!$O$39</f>
        <v>0</v>
      </c>
      <c r="AD86" s="79">
        <f>+AD52*$AJ14*'Datos base'!$O$39</f>
        <v>0</v>
      </c>
    </row>
    <row r="87" spans="1:30" outlineLevel="1">
      <c r="A87" s="125">
        <f>'Datos base'!H17</f>
        <v>3</v>
      </c>
      <c r="B87" s="50">
        <f t="shared" si="26"/>
        <v>0</v>
      </c>
      <c r="C87" s="79">
        <f>+C53*$AG15*'Datos base'!$O$39</f>
        <v>0</v>
      </c>
      <c r="D87" s="79">
        <f>+D53*$AG15*'Datos base'!$O$39</f>
        <v>0</v>
      </c>
      <c r="E87" s="79">
        <f>+E53*$AG15*'Datos base'!$O$39</f>
        <v>0</v>
      </c>
      <c r="F87" s="79">
        <f>+F53*$AG15*'Datos base'!$O$39</f>
        <v>0</v>
      </c>
      <c r="G87" s="79">
        <f>+G53*$AG15*'Datos base'!$O$39</f>
        <v>0</v>
      </c>
      <c r="H87" s="79">
        <f>+H53*$AG15*'Datos base'!$O$39</f>
        <v>0</v>
      </c>
      <c r="I87" s="79">
        <f>+I53*$AG15*'Datos base'!$O$39</f>
        <v>0</v>
      </c>
      <c r="J87" s="79">
        <f>+J53*$AG15*'Datos base'!$O$39</f>
        <v>0</v>
      </c>
      <c r="K87" s="79">
        <f>+K53*$AG15*'Datos base'!$O$39</f>
        <v>0</v>
      </c>
      <c r="L87" s="79">
        <f>+L53*$AG15*'Datos base'!$O$39</f>
        <v>0</v>
      </c>
      <c r="M87" s="79">
        <f>+M53*$AG15*'Datos base'!$O$39</f>
        <v>0</v>
      </c>
      <c r="N87" s="79">
        <f>+N53*$AG15*'Datos base'!$O$39</f>
        <v>0</v>
      </c>
      <c r="O87" s="79">
        <f t="shared" si="27"/>
        <v>0</v>
      </c>
      <c r="P87" s="79">
        <f>+P53*$AH15*'Datos base'!$O$39</f>
        <v>0</v>
      </c>
      <c r="Q87" s="79">
        <f>+Q53*$AH15*'Datos base'!$O$39</f>
        <v>0</v>
      </c>
      <c r="R87" s="79">
        <f>+R53*$AH15*'Datos base'!$O$39</f>
        <v>0</v>
      </c>
      <c r="S87" s="79">
        <f>+S53*$AH15*'Datos base'!$O$39</f>
        <v>0</v>
      </c>
      <c r="T87" s="79">
        <f>+T53*$AH15*'Datos base'!$O$39</f>
        <v>0</v>
      </c>
      <c r="U87" s="79">
        <f>+U53*$AH15*'Datos base'!$O$39</f>
        <v>0</v>
      </c>
      <c r="V87" s="79">
        <f>+V53*$AH15*'Datos base'!$O$39</f>
        <v>0</v>
      </c>
      <c r="W87" s="79">
        <f>+W53*$AH15*'Datos base'!$O$39</f>
        <v>0</v>
      </c>
      <c r="X87" s="79">
        <f>+X53*$AH15*'Datos base'!$O$39</f>
        <v>0</v>
      </c>
      <c r="Y87" s="79">
        <f>+Y53*$AH15*'Datos base'!$O$39</f>
        <v>0</v>
      </c>
      <c r="Z87" s="79">
        <f>+Z53*$AH15*'Datos base'!$O$39</f>
        <v>0</v>
      </c>
      <c r="AA87" s="79">
        <f>+AA53*$AH15*'Datos base'!$O$39</f>
        <v>0</v>
      </c>
      <c r="AB87" s="79">
        <f t="shared" si="28"/>
        <v>0</v>
      </c>
      <c r="AC87" s="79">
        <f>+AC53*$AI15*'Datos base'!$O$39</f>
        <v>0</v>
      </c>
      <c r="AD87" s="79">
        <f>+AD53*$AJ15*'Datos base'!$O$39</f>
        <v>0</v>
      </c>
    </row>
    <row r="88" spans="1:30" outlineLevel="1">
      <c r="A88" s="125">
        <f>'Datos base'!H18</f>
        <v>3</v>
      </c>
      <c r="B88" s="50">
        <f t="shared" si="26"/>
        <v>0</v>
      </c>
      <c r="C88" s="79">
        <f>+C54*$AG16*'Datos base'!$O$39</f>
        <v>0</v>
      </c>
      <c r="D88" s="79">
        <f>+D54*$AG16*'Datos base'!$O$39</f>
        <v>0</v>
      </c>
      <c r="E88" s="79">
        <f>+E54*$AG16*'Datos base'!$O$39</f>
        <v>0</v>
      </c>
      <c r="F88" s="79">
        <f>+F54*$AG16*'Datos base'!$O$39</f>
        <v>0</v>
      </c>
      <c r="G88" s="79">
        <f>+G54*$AG16*'Datos base'!$O$39</f>
        <v>0</v>
      </c>
      <c r="H88" s="79">
        <f>+H54*$AG16*'Datos base'!$O$39</f>
        <v>0</v>
      </c>
      <c r="I88" s="79">
        <f>+I54*$AG16*'Datos base'!$O$39</f>
        <v>0</v>
      </c>
      <c r="J88" s="79">
        <f>+J54*$AG16*'Datos base'!$O$39</f>
        <v>0</v>
      </c>
      <c r="K88" s="79">
        <f>+K54*$AG16*'Datos base'!$O$39</f>
        <v>0</v>
      </c>
      <c r="L88" s="79">
        <f>+L54*$AG16*'Datos base'!$O$39</f>
        <v>0</v>
      </c>
      <c r="M88" s="79">
        <f>+M54*$AG16*'Datos base'!$O$39</f>
        <v>0</v>
      </c>
      <c r="N88" s="79">
        <f>+N54*$AG16*'Datos base'!$O$39</f>
        <v>0</v>
      </c>
      <c r="O88" s="79">
        <f t="shared" si="27"/>
        <v>0</v>
      </c>
      <c r="P88" s="79">
        <f>+P54*$AH16*'Datos base'!$O$39</f>
        <v>0</v>
      </c>
      <c r="Q88" s="79">
        <f>+Q54*$AH16*'Datos base'!$O$39</f>
        <v>0</v>
      </c>
      <c r="R88" s="79">
        <f>+R54*$AH16*'Datos base'!$O$39</f>
        <v>0</v>
      </c>
      <c r="S88" s="79">
        <f>+S54*$AH16*'Datos base'!$O$39</f>
        <v>0</v>
      </c>
      <c r="T88" s="79">
        <f>+T54*$AH16*'Datos base'!$O$39</f>
        <v>0</v>
      </c>
      <c r="U88" s="79">
        <f>+U54*$AH16*'Datos base'!$O$39</f>
        <v>0</v>
      </c>
      <c r="V88" s="79">
        <f>+V54*$AH16*'Datos base'!$O$39</f>
        <v>0</v>
      </c>
      <c r="W88" s="79">
        <f>+W54*$AH16*'Datos base'!$O$39</f>
        <v>0</v>
      </c>
      <c r="X88" s="79">
        <f>+X54*$AH16*'Datos base'!$O$39</f>
        <v>0</v>
      </c>
      <c r="Y88" s="79">
        <f>+Y54*$AH16*'Datos base'!$O$39</f>
        <v>0</v>
      </c>
      <c r="Z88" s="79">
        <f>+Z54*$AH16*'Datos base'!$O$39</f>
        <v>0</v>
      </c>
      <c r="AA88" s="79">
        <f>+AA54*$AH16*'Datos base'!$O$39</f>
        <v>0</v>
      </c>
      <c r="AB88" s="79">
        <f t="shared" si="28"/>
        <v>0</v>
      </c>
      <c r="AC88" s="79">
        <f>+AC54*$AI16*'Datos base'!$O$39</f>
        <v>0</v>
      </c>
      <c r="AD88" s="79">
        <f>+AD54*$AJ16*'Datos base'!$O$39</f>
        <v>0</v>
      </c>
    </row>
    <row r="89" spans="1:30" outlineLevel="1">
      <c r="A89" s="125">
        <f>'Datos base'!H19</f>
        <v>3</v>
      </c>
      <c r="B89" s="50">
        <f t="shared" si="26"/>
        <v>0</v>
      </c>
      <c r="C89" s="79">
        <f>+C55*$AG17*'Datos base'!$O$39</f>
        <v>0</v>
      </c>
      <c r="D89" s="79">
        <f>+D55*$AG17*'Datos base'!$O$39</f>
        <v>0</v>
      </c>
      <c r="E89" s="79">
        <f>+E55*$AG17*'Datos base'!$O$39</f>
        <v>0</v>
      </c>
      <c r="F89" s="79">
        <f>+F55*$AG17*'Datos base'!$O$39</f>
        <v>0</v>
      </c>
      <c r="G89" s="79">
        <f>+G55*$AG17*'Datos base'!$O$39</f>
        <v>0</v>
      </c>
      <c r="H89" s="79">
        <f>+H55*$AG17*'Datos base'!$O$39</f>
        <v>0</v>
      </c>
      <c r="I89" s="79">
        <f>+I55*$AG17*'Datos base'!$O$39</f>
        <v>0</v>
      </c>
      <c r="J89" s="79">
        <f>+J55*$AG17*'Datos base'!$O$39</f>
        <v>0</v>
      </c>
      <c r="K89" s="79">
        <f>+K55*$AG17*'Datos base'!$O$39</f>
        <v>0</v>
      </c>
      <c r="L89" s="79">
        <f>+L55*$AG17*'Datos base'!$O$39</f>
        <v>0</v>
      </c>
      <c r="M89" s="79">
        <f>+M55*$AG17*'Datos base'!$O$39</f>
        <v>0</v>
      </c>
      <c r="N89" s="79">
        <f>+N55*$AG17*'Datos base'!$O$39</f>
        <v>0</v>
      </c>
      <c r="O89" s="79">
        <f t="shared" si="27"/>
        <v>0</v>
      </c>
      <c r="P89" s="79">
        <f>+P55*$AH17*'Datos base'!$O$39</f>
        <v>0</v>
      </c>
      <c r="Q89" s="79">
        <f>+Q55*$AH17*'Datos base'!$O$39</f>
        <v>0</v>
      </c>
      <c r="R89" s="79">
        <f>+R55*$AH17*'Datos base'!$O$39</f>
        <v>0</v>
      </c>
      <c r="S89" s="79">
        <f>+S55*$AH17*'Datos base'!$O$39</f>
        <v>0</v>
      </c>
      <c r="T89" s="79">
        <f>+T55*$AH17*'Datos base'!$O$39</f>
        <v>0</v>
      </c>
      <c r="U89" s="79">
        <f>+U55*$AH17*'Datos base'!$O$39</f>
        <v>0</v>
      </c>
      <c r="V89" s="79">
        <f>+V55*$AH17*'Datos base'!$O$39</f>
        <v>0</v>
      </c>
      <c r="W89" s="79">
        <f>+W55*$AH17*'Datos base'!$O$39</f>
        <v>0</v>
      </c>
      <c r="X89" s="79">
        <f>+X55*$AH17*'Datos base'!$O$39</f>
        <v>0</v>
      </c>
      <c r="Y89" s="79">
        <f>+Y55*$AH17*'Datos base'!$O$39</f>
        <v>0</v>
      </c>
      <c r="Z89" s="79">
        <f>+Z55*$AH17*'Datos base'!$O$39</f>
        <v>0</v>
      </c>
      <c r="AA89" s="79">
        <f>+AA55*$AH17*'Datos base'!$O$39</f>
        <v>0</v>
      </c>
      <c r="AB89" s="79">
        <f t="shared" si="28"/>
        <v>0</v>
      </c>
      <c r="AC89" s="79">
        <f>+AC55*$AI17*'Datos base'!$O$39</f>
        <v>0</v>
      </c>
      <c r="AD89" s="79">
        <f>+AD55*$AJ17*'Datos base'!$O$39</f>
        <v>0</v>
      </c>
    </row>
    <row r="90" spans="1:30" outlineLevel="1">
      <c r="A90" s="125">
        <f>'Datos base'!H20</f>
        <v>3</v>
      </c>
      <c r="B90" s="50">
        <f t="shared" si="26"/>
        <v>0</v>
      </c>
      <c r="C90" s="79">
        <f>+C56*$AG18*'Datos base'!$O$39</f>
        <v>0</v>
      </c>
      <c r="D90" s="79">
        <f>+D56*$AG18*'Datos base'!$O$39</f>
        <v>0</v>
      </c>
      <c r="E90" s="79">
        <f>+E56*$AG18*'Datos base'!$O$39</f>
        <v>0</v>
      </c>
      <c r="F90" s="79">
        <f>+F56*$AG18*'Datos base'!$O$39</f>
        <v>0</v>
      </c>
      <c r="G90" s="79">
        <f>+G56*$AG18*'Datos base'!$O$39</f>
        <v>0</v>
      </c>
      <c r="H90" s="79">
        <f>+H56*$AG18*'Datos base'!$O$39</f>
        <v>0</v>
      </c>
      <c r="I90" s="79">
        <f>+I56*$AG18*'Datos base'!$O$39</f>
        <v>0</v>
      </c>
      <c r="J90" s="79">
        <f>+J56*$AG18*'Datos base'!$O$39</f>
        <v>0</v>
      </c>
      <c r="K90" s="79">
        <f>+K56*$AG18*'Datos base'!$O$39</f>
        <v>0</v>
      </c>
      <c r="L90" s="79">
        <f>+L56*$AG18*'Datos base'!$O$39</f>
        <v>0</v>
      </c>
      <c r="M90" s="79">
        <f>+M56*$AG18*'Datos base'!$O$39</f>
        <v>0</v>
      </c>
      <c r="N90" s="79">
        <f>+N56*$AG18*'Datos base'!$O$39</f>
        <v>0</v>
      </c>
      <c r="O90" s="79">
        <f t="shared" si="27"/>
        <v>0</v>
      </c>
      <c r="P90" s="79">
        <f>+P56*$AH18*'Datos base'!$O$39</f>
        <v>0</v>
      </c>
      <c r="Q90" s="79">
        <f>+Q56*$AH18*'Datos base'!$O$39</f>
        <v>0</v>
      </c>
      <c r="R90" s="79">
        <f>+R56*$AH18*'Datos base'!$O$39</f>
        <v>0</v>
      </c>
      <c r="S90" s="79">
        <f>+S56*$AH18*'Datos base'!$O$39</f>
        <v>0</v>
      </c>
      <c r="T90" s="79">
        <f>+T56*$AH18*'Datos base'!$O$39</f>
        <v>0</v>
      </c>
      <c r="U90" s="79">
        <f>+U56*$AH18*'Datos base'!$O$39</f>
        <v>0</v>
      </c>
      <c r="V90" s="79">
        <f>+V56*$AH18*'Datos base'!$O$39</f>
        <v>0</v>
      </c>
      <c r="W90" s="79">
        <f>+W56*$AH18*'Datos base'!$O$39</f>
        <v>0</v>
      </c>
      <c r="X90" s="79">
        <f>+X56*$AH18*'Datos base'!$O$39</f>
        <v>0</v>
      </c>
      <c r="Y90" s="79">
        <f>+Y56*$AH18*'Datos base'!$O$39</f>
        <v>0</v>
      </c>
      <c r="Z90" s="79">
        <f>+Z56*$AH18*'Datos base'!$O$39</f>
        <v>0</v>
      </c>
      <c r="AA90" s="79">
        <f>+AA56*$AH18*'Datos base'!$O$39</f>
        <v>0</v>
      </c>
      <c r="AB90" s="79">
        <f t="shared" si="28"/>
        <v>0</v>
      </c>
      <c r="AC90" s="79">
        <f>+AC56*$AI18*'Datos base'!$O$39</f>
        <v>0</v>
      </c>
      <c r="AD90" s="79">
        <f>+AD56*$AJ18*'Datos base'!$O$39</f>
        <v>0</v>
      </c>
    </row>
    <row r="91" spans="1:30" outlineLevel="1">
      <c r="A91" s="125">
        <f>'Datos base'!H21</f>
        <v>3</v>
      </c>
      <c r="B91" s="50">
        <f t="shared" si="26"/>
        <v>0</v>
      </c>
      <c r="C91" s="79">
        <f>+C57*$AG19*'Datos base'!$O$39</f>
        <v>0</v>
      </c>
      <c r="D91" s="79">
        <f>+D57*$AG19*'Datos base'!$O$39</f>
        <v>0</v>
      </c>
      <c r="E91" s="79">
        <f>+E57*$AG19*'Datos base'!$O$39</f>
        <v>0</v>
      </c>
      <c r="F91" s="79">
        <f>+F57*$AG19*'Datos base'!$O$39</f>
        <v>0</v>
      </c>
      <c r="G91" s="79">
        <f>+G57*$AG19*'Datos base'!$O$39</f>
        <v>0</v>
      </c>
      <c r="H91" s="79">
        <f>+H57*$AG19*'Datos base'!$O$39</f>
        <v>0</v>
      </c>
      <c r="I91" s="79">
        <f>+I57*$AG19*'Datos base'!$O$39</f>
        <v>0</v>
      </c>
      <c r="J91" s="79">
        <f>+J57*$AG19*'Datos base'!$O$39</f>
        <v>0</v>
      </c>
      <c r="K91" s="79">
        <f>+K57*$AG19*'Datos base'!$O$39</f>
        <v>0</v>
      </c>
      <c r="L91" s="79">
        <f>+L57*$AG19*'Datos base'!$O$39</f>
        <v>0</v>
      </c>
      <c r="M91" s="79">
        <f>+M57*$AG19*'Datos base'!$O$39</f>
        <v>0</v>
      </c>
      <c r="N91" s="79">
        <f>+N57*$AG19*'Datos base'!$O$39</f>
        <v>0</v>
      </c>
      <c r="O91" s="79">
        <f t="shared" si="27"/>
        <v>0</v>
      </c>
      <c r="P91" s="79">
        <f>+P57*$AH19*'Datos base'!$O$39</f>
        <v>0</v>
      </c>
      <c r="Q91" s="79">
        <f>+Q57*$AH19*'Datos base'!$O$39</f>
        <v>0</v>
      </c>
      <c r="R91" s="79">
        <f>+R57*$AH19*'Datos base'!$O$39</f>
        <v>0</v>
      </c>
      <c r="S91" s="79">
        <f>+S57*$AH19*'Datos base'!$O$39</f>
        <v>0</v>
      </c>
      <c r="T91" s="79">
        <f>+T57*$AH19*'Datos base'!$O$39</f>
        <v>0</v>
      </c>
      <c r="U91" s="79">
        <f>+U57*$AH19*'Datos base'!$O$39</f>
        <v>0</v>
      </c>
      <c r="V91" s="79">
        <f>+V57*$AH19*'Datos base'!$O$39</f>
        <v>0</v>
      </c>
      <c r="W91" s="79">
        <f>+W57*$AH19*'Datos base'!$O$39</f>
        <v>0</v>
      </c>
      <c r="X91" s="79">
        <f>+X57*$AH19*'Datos base'!$O$39</f>
        <v>0</v>
      </c>
      <c r="Y91" s="79">
        <f>+Y57*$AH19*'Datos base'!$O$39</f>
        <v>0</v>
      </c>
      <c r="Z91" s="79">
        <f>+Z57*$AH19*'Datos base'!$O$39</f>
        <v>0</v>
      </c>
      <c r="AA91" s="79">
        <f>+AA57*$AH19*'Datos base'!$O$39</f>
        <v>0</v>
      </c>
      <c r="AB91" s="79">
        <f t="shared" si="28"/>
        <v>0</v>
      </c>
      <c r="AC91" s="79">
        <f>+AC57*$AI19*'Datos base'!$O$39</f>
        <v>0</v>
      </c>
      <c r="AD91" s="79">
        <f>+AD57*$AJ19*'Datos base'!$O$39</f>
        <v>0</v>
      </c>
    </row>
    <row r="92" spans="1:30" outlineLevel="1">
      <c r="A92" s="125">
        <f>'Datos base'!H22</f>
        <v>3</v>
      </c>
      <c r="B92" s="50">
        <f t="shared" si="26"/>
        <v>0</v>
      </c>
      <c r="C92" s="79">
        <f>+C58*$AG20*'Datos base'!$O$39</f>
        <v>0</v>
      </c>
      <c r="D92" s="79">
        <f>+D58*$AG20*'Datos base'!$O$39</f>
        <v>0</v>
      </c>
      <c r="E92" s="79">
        <f>+E58*$AG20*'Datos base'!$O$39</f>
        <v>0</v>
      </c>
      <c r="F92" s="79">
        <f>+F58*$AG20*'Datos base'!$O$39</f>
        <v>0</v>
      </c>
      <c r="G92" s="79">
        <f>+G58*$AG20*'Datos base'!$O$39</f>
        <v>0</v>
      </c>
      <c r="H92" s="79">
        <f>+H58*$AG20*'Datos base'!$O$39</f>
        <v>0</v>
      </c>
      <c r="I92" s="79">
        <f>+I58*$AG20*'Datos base'!$O$39</f>
        <v>0</v>
      </c>
      <c r="J92" s="79">
        <f>+J58*$AG20*'Datos base'!$O$39</f>
        <v>0</v>
      </c>
      <c r="K92" s="79">
        <f>+K58*$AG20*'Datos base'!$O$39</f>
        <v>0</v>
      </c>
      <c r="L92" s="79">
        <f>+L58*$AG20*'Datos base'!$O$39</f>
        <v>0</v>
      </c>
      <c r="M92" s="79">
        <f>+M58*$AG20*'Datos base'!$O$39</f>
        <v>0</v>
      </c>
      <c r="N92" s="79">
        <f>+N58*$AG20*'Datos base'!$O$39</f>
        <v>0</v>
      </c>
      <c r="O92" s="79">
        <f t="shared" si="27"/>
        <v>0</v>
      </c>
      <c r="P92" s="79">
        <f>+P58*$AH20*'Datos base'!$O$39</f>
        <v>0</v>
      </c>
      <c r="Q92" s="79">
        <f>+Q58*$AH20*'Datos base'!$O$39</f>
        <v>0</v>
      </c>
      <c r="R92" s="79">
        <f>+R58*$AH20*'Datos base'!$O$39</f>
        <v>0</v>
      </c>
      <c r="S92" s="79">
        <f>+S58*$AH20*'Datos base'!$O$39</f>
        <v>0</v>
      </c>
      <c r="T92" s="79">
        <f>+T58*$AH20*'Datos base'!$O$39</f>
        <v>0</v>
      </c>
      <c r="U92" s="79">
        <f>+U58*$AH20*'Datos base'!$O$39</f>
        <v>0</v>
      </c>
      <c r="V92" s="79">
        <f>+V58*$AH20*'Datos base'!$O$39</f>
        <v>0</v>
      </c>
      <c r="W92" s="79">
        <f>+W58*$AH20*'Datos base'!$O$39</f>
        <v>0</v>
      </c>
      <c r="X92" s="79">
        <f>+X58*$AH20*'Datos base'!$O$39</f>
        <v>0</v>
      </c>
      <c r="Y92" s="79">
        <f>+Y58*$AH20*'Datos base'!$O$39</f>
        <v>0</v>
      </c>
      <c r="Z92" s="79">
        <f>+Z58*$AH20*'Datos base'!$O$39</f>
        <v>0</v>
      </c>
      <c r="AA92" s="79">
        <f>+AA58*$AH20*'Datos base'!$O$39</f>
        <v>0</v>
      </c>
      <c r="AB92" s="79">
        <f t="shared" si="28"/>
        <v>0</v>
      </c>
      <c r="AC92" s="79">
        <f>+AC58*$AI20*'Datos base'!$O$39</f>
        <v>0</v>
      </c>
      <c r="AD92" s="79">
        <f>+AD58*$AJ20*'Datos base'!$O$39</f>
        <v>0</v>
      </c>
    </row>
    <row r="93" spans="1:30" outlineLevel="1">
      <c r="A93" s="125">
        <f>'Datos base'!H23</f>
        <v>3</v>
      </c>
      <c r="B93" s="50">
        <f t="shared" si="26"/>
        <v>0</v>
      </c>
      <c r="C93" s="79">
        <f>+C59*$AG21*'Datos base'!$O$39</f>
        <v>0</v>
      </c>
      <c r="D93" s="79">
        <f>+D59*$AG21*'Datos base'!$O$39</f>
        <v>0</v>
      </c>
      <c r="E93" s="79">
        <f>+E59*$AG21*'Datos base'!$O$39</f>
        <v>0</v>
      </c>
      <c r="F93" s="79">
        <f>+F59*$AG21*'Datos base'!$O$39</f>
        <v>0</v>
      </c>
      <c r="G93" s="79">
        <f>+G59*$AG21*'Datos base'!$O$39</f>
        <v>0</v>
      </c>
      <c r="H93" s="79">
        <f>+H59*$AG21*'Datos base'!$O$39</f>
        <v>0</v>
      </c>
      <c r="I93" s="79">
        <f>+I59*$AG21*'Datos base'!$O$39</f>
        <v>0</v>
      </c>
      <c r="J93" s="79">
        <f>+J59*$AG21*'Datos base'!$O$39</f>
        <v>0</v>
      </c>
      <c r="K93" s="79">
        <f>+K59*$AG21*'Datos base'!$O$39</f>
        <v>0</v>
      </c>
      <c r="L93" s="79">
        <f>+L59*$AG21*'Datos base'!$O$39</f>
        <v>0</v>
      </c>
      <c r="M93" s="79">
        <f>+M59*$AG21*'Datos base'!$O$39</f>
        <v>0</v>
      </c>
      <c r="N93" s="79">
        <f>+N59*$AG21*'Datos base'!$O$39</f>
        <v>0</v>
      </c>
      <c r="O93" s="79">
        <f t="shared" si="27"/>
        <v>0</v>
      </c>
      <c r="P93" s="79">
        <f>+P59*$AH21*'Datos base'!$O$39</f>
        <v>0</v>
      </c>
      <c r="Q93" s="79">
        <f>+Q59*$AH21*'Datos base'!$O$39</f>
        <v>0</v>
      </c>
      <c r="R93" s="79">
        <f>+R59*$AH21*'Datos base'!$O$39</f>
        <v>0</v>
      </c>
      <c r="S93" s="79">
        <f>+S59*$AH21*'Datos base'!$O$39</f>
        <v>0</v>
      </c>
      <c r="T93" s="79">
        <f>+T59*$AH21*'Datos base'!$O$39</f>
        <v>0</v>
      </c>
      <c r="U93" s="79">
        <f>+U59*$AH21*'Datos base'!$O$39</f>
        <v>0</v>
      </c>
      <c r="V93" s="79">
        <f>+V59*$AH21*'Datos base'!$O$39</f>
        <v>0</v>
      </c>
      <c r="W93" s="79">
        <f>+W59*$AH21*'Datos base'!$O$39</f>
        <v>0</v>
      </c>
      <c r="X93" s="79">
        <f>+X59*$AH21*'Datos base'!$O$39</f>
        <v>0</v>
      </c>
      <c r="Y93" s="79">
        <f>+Y59*$AH21*'Datos base'!$O$39</f>
        <v>0</v>
      </c>
      <c r="Z93" s="79">
        <f>+Z59*$AH21*'Datos base'!$O$39</f>
        <v>0</v>
      </c>
      <c r="AA93" s="79">
        <f>+AA59*$AH21*'Datos base'!$O$39</f>
        <v>0</v>
      </c>
      <c r="AB93" s="79">
        <f t="shared" si="28"/>
        <v>0</v>
      </c>
      <c r="AC93" s="79">
        <f>+AC59*$AI21*'Datos base'!$O$39</f>
        <v>0</v>
      </c>
      <c r="AD93" s="79">
        <f>+AD59*$AJ21*'Datos base'!$O$39</f>
        <v>0</v>
      </c>
    </row>
    <row r="94" spans="1:30" outlineLevel="1">
      <c r="A94" s="125">
        <f>'Datos base'!H24</f>
        <v>3</v>
      </c>
      <c r="B94" s="50" t="str">
        <f t="shared" si="26"/>
        <v/>
      </c>
      <c r="C94" s="79">
        <f>+C60*$AG22*'Datos base'!$O$39</f>
        <v>0</v>
      </c>
      <c r="D94" s="79">
        <f>+D60*$AG22*'Datos base'!$O$39</f>
        <v>0</v>
      </c>
      <c r="E94" s="79">
        <f>+E60*$AG22*'Datos base'!$O$39</f>
        <v>0</v>
      </c>
      <c r="F94" s="79">
        <f>+F60*$AG22*'Datos base'!$O$39</f>
        <v>0</v>
      </c>
      <c r="G94" s="79">
        <f>+G60*$AG22*'Datos base'!$O$39</f>
        <v>0</v>
      </c>
      <c r="H94" s="79">
        <f>+H60*$AG22*'Datos base'!$O$39</f>
        <v>0</v>
      </c>
      <c r="I94" s="79">
        <f>+I60*$AG22*'Datos base'!$O$39</f>
        <v>0</v>
      </c>
      <c r="J94" s="79">
        <f>+J60*$AG22*'Datos base'!$O$39</f>
        <v>0</v>
      </c>
      <c r="K94" s="79">
        <f>+K60*$AG22*'Datos base'!$O$39</f>
        <v>0</v>
      </c>
      <c r="L94" s="79">
        <f>+L60*$AG22*'Datos base'!$O$39</f>
        <v>0</v>
      </c>
      <c r="M94" s="79">
        <f>+M60*$AG22*'Datos base'!$O$39</f>
        <v>0</v>
      </c>
      <c r="N94" s="79">
        <f>+N60*$AG22*'Datos base'!$O$39</f>
        <v>0</v>
      </c>
      <c r="O94" s="79">
        <f t="shared" si="27"/>
        <v>0</v>
      </c>
      <c r="P94" s="79">
        <f>+P60*$AH22*'Datos base'!$O$39</f>
        <v>0</v>
      </c>
      <c r="Q94" s="79">
        <f>+Q60*$AH22*'Datos base'!$O$39</f>
        <v>0</v>
      </c>
      <c r="R94" s="79">
        <f>+R60*$AH22*'Datos base'!$O$39</f>
        <v>0</v>
      </c>
      <c r="S94" s="79">
        <f>+S60*$AH22*'Datos base'!$O$39</f>
        <v>0</v>
      </c>
      <c r="T94" s="79">
        <f>+T60*$AH22*'Datos base'!$O$39</f>
        <v>0</v>
      </c>
      <c r="U94" s="79">
        <f>+U60*$AH22*'Datos base'!$O$39</f>
        <v>0</v>
      </c>
      <c r="V94" s="79">
        <f>+V60*$AH22*'Datos base'!$O$39</f>
        <v>0</v>
      </c>
      <c r="W94" s="79">
        <f>+W60*$AH22*'Datos base'!$O$39</f>
        <v>0</v>
      </c>
      <c r="X94" s="79">
        <f>+X60*$AH22*'Datos base'!$O$39</f>
        <v>0</v>
      </c>
      <c r="Y94" s="79">
        <f>+Y60*$AH22*'Datos base'!$O$39</f>
        <v>0</v>
      </c>
      <c r="Z94" s="79">
        <f>+Z60*$AH22*'Datos base'!$O$39</f>
        <v>0</v>
      </c>
      <c r="AA94" s="79">
        <f>+AA60*$AH22*'Datos base'!$O$39</f>
        <v>0</v>
      </c>
      <c r="AB94" s="79">
        <f t="shared" si="28"/>
        <v>0</v>
      </c>
      <c r="AC94" s="79">
        <f>+AC60*$AI22*'Datos base'!$O$39</f>
        <v>0</v>
      </c>
      <c r="AD94" s="79">
        <f>+AD60*$AJ22*'Datos base'!$O$39</f>
        <v>0</v>
      </c>
    </row>
    <row r="95" spans="1:30" outlineLevel="1">
      <c r="A95" s="125">
        <f>'Datos base'!H25</f>
        <v>3</v>
      </c>
      <c r="B95" s="50" t="str">
        <f t="shared" si="26"/>
        <v/>
      </c>
      <c r="C95" s="79">
        <f>+C61*$AG23*'Datos base'!$O$39</f>
        <v>0</v>
      </c>
      <c r="D95" s="79">
        <f>+D61*$AG23*'Datos base'!$O$39</f>
        <v>0</v>
      </c>
      <c r="E95" s="79">
        <f>+E61*$AG23*'Datos base'!$O$39</f>
        <v>0</v>
      </c>
      <c r="F95" s="79">
        <f>+F61*$AG23*'Datos base'!$O$39</f>
        <v>0</v>
      </c>
      <c r="G95" s="79">
        <f>+G61*$AG23*'Datos base'!$O$39</f>
        <v>0</v>
      </c>
      <c r="H95" s="79">
        <f>+H61*$AG23*'Datos base'!$O$39</f>
        <v>0</v>
      </c>
      <c r="I95" s="79">
        <f>+I61*$AG23*'Datos base'!$O$39</f>
        <v>0</v>
      </c>
      <c r="J95" s="79">
        <f>+J61*$AG23*'Datos base'!$O$39</f>
        <v>0</v>
      </c>
      <c r="K95" s="79">
        <f>+K61*$AG23*'Datos base'!$O$39</f>
        <v>0</v>
      </c>
      <c r="L95" s="79">
        <f>+L61*$AG23*'Datos base'!$O$39</f>
        <v>0</v>
      </c>
      <c r="M95" s="79">
        <f>+M61*$AG23*'Datos base'!$O$39</f>
        <v>0</v>
      </c>
      <c r="N95" s="79">
        <f>+N61*$AG23*'Datos base'!$O$39</f>
        <v>0</v>
      </c>
      <c r="O95" s="79">
        <f t="shared" si="27"/>
        <v>0</v>
      </c>
      <c r="P95" s="79">
        <f>+P61*$AH23*'Datos base'!$O$39</f>
        <v>0</v>
      </c>
      <c r="Q95" s="79">
        <f>+Q61*$AH23*'Datos base'!$O$39</f>
        <v>0</v>
      </c>
      <c r="R95" s="79">
        <f>+R61*$AH23*'Datos base'!$O$39</f>
        <v>0</v>
      </c>
      <c r="S95" s="79">
        <f>+S61*$AH23*'Datos base'!$O$39</f>
        <v>0</v>
      </c>
      <c r="T95" s="79">
        <f>+T61*$AH23*'Datos base'!$O$39</f>
        <v>0</v>
      </c>
      <c r="U95" s="79">
        <f>+U61*$AH23*'Datos base'!$O$39</f>
        <v>0</v>
      </c>
      <c r="V95" s="79">
        <f>+V61*$AH23*'Datos base'!$O$39</f>
        <v>0</v>
      </c>
      <c r="W95" s="79">
        <f>+W61*$AH23*'Datos base'!$O$39</f>
        <v>0</v>
      </c>
      <c r="X95" s="79">
        <f>+X61*$AH23*'Datos base'!$O$39</f>
        <v>0</v>
      </c>
      <c r="Y95" s="79">
        <f>+Y61*$AH23*'Datos base'!$O$39</f>
        <v>0</v>
      </c>
      <c r="Z95" s="79">
        <f>+Z61*$AH23*'Datos base'!$O$39</f>
        <v>0</v>
      </c>
      <c r="AA95" s="79">
        <f>+AA61*$AH23*'Datos base'!$O$39</f>
        <v>0</v>
      </c>
      <c r="AB95" s="79">
        <f t="shared" si="28"/>
        <v>0</v>
      </c>
      <c r="AC95" s="79">
        <f>+AC61*$AI23*'Datos base'!$O$39</f>
        <v>0</v>
      </c>
      <c r="AD95" s="79">
        <f>+AD61*$AJ23*'Datos base'!$O$39</f>
        <v>0</v>
      </c>
    </row>
    <row r="96" spans="1:30" outlineLevel="1">
      <c r="A96" s="125">
        <f>'Datos base'!H26</f>
        <v>3</v>
      </c>
      <c r="B96" s="50" t="str">
        <f t="shared" si="26"/>
        <v/>
      </c>
      <c r="C96" s="79">
        <f>+C62*$AG24*'Datos base'!$O$39</f>
        <v>0</v>
      </c>
      <c r="D96" s="79">
        <f>+D62*$AG24*'Datos base'!$O$39</f>
        <v>0</v>
      </c>
      <c r="E96" s="79">
        <f>+E62*$AG24*'Datos base'!$O$39</f>
        <v>0</v>
      </c>
      <c r="F96" s="79">
        <f>+F62*$AG24*'Datos base'!$O$39</f>
        <v>0</v>
      </c>
      <c r="G96" s="79">
        <f>+G62*$AG24*'Datos base'!$O$39</f>
        <v>0</v>
      </c>
      <c r="H96" s="79">
        <f>+H62*$AG24*'Datos base'!$O$39</f>
        <v>0</v>
      </c>
      <c r="I96" s="79">
        <f>+I62*$AG24*'Datos base'!$O$39</f>
        <v>0</v>
      </c>
      <c r="J96" s="79">
        <f>+J62*$AG24*'Datos base'!$O$39</f>
        <v>0</v>
      </c>
      <c r="K96" s="79">
        <f>+K62*$AG24*'Datos base'!$O$39</f>
        <v>0</v>
      </c>
      <c r="L96" s="79">
        <f>+L62*$AG24*'Datos base'!$O$39</f>
        <v>0</v>
      </c>
      <c r="M96" s="79">
        <f>+M62*$AG24*'Datos base'!$O$39</f>
        <v>0</v>
      </c>
      <c r="N96" s="79">
        <f>+N62*$AG24*'Datos base'!$O$39</f>
        <v>0</v>
      </c>
      <c r="O96" s="79">
        <f t="shared" si="27"/>
        <v>0</v>
      </c>
      <c r="P96" s="79">
        <f>+P62*$AH24*'Datos base'!$O$39</f>
        <v>0</v>
      </c>
      <c r="Q96" s="79">
        <f>+Q62*$AH24*'Datos base'!$O$39</f>
        <v>0</v>
      </c>
      <c r="R96" s="79">
        <f>+R62*$AH24*'Datos base'!$O$39</f>
        <v>0</v>
      </c>
      <c r="S96" s="79">
        <f>+S62*$AH24*'Datos base'!$O$39</f>
        <v>0</v>
      </c>
      <c r="T96" s="79">
        <f>+T62*$AH24*'Datos base'!$O$39</f>
        <v>0</v>
      </c>
      <c r="U96" s="79">
        <f>+U62*$AH24*'Datos base'!$O$39</f>
        <v>0</v>
      </c>
      <c r="V96" s="79">
        <f>+V62*$AH24*'Datos base'!$O$39</f>
        <v>0</v>
      </c>
      <c r="W96" s="79">
        <f>+W62*$AH24*'Datos base'!$O$39</f>
        <v>0</v>
      </c>
      <c r="X96" s="79">
        <f>+X62*$AH24*'Datos base'!$O$39</f>
        <v>0</v>
      </c>
      <c r="Y96" s="79">
        <f>+Y62*$AH24*'Datos base'!$O$39</f>
        <v>0</v>
      </c>
      <c r="Z96" s="79">
        <f>+Z62*$AH24*'Datos base'!$O$39</f>
        <v>0</v>
      </c>
      <c r="AA96" s="79">
        <f>+AA62*$AH24*'Datos base'!$O$39</f>
        <v>0</v>
      </c>
      <c r="AB96" s="79">
        <f t="shared" si="28"/>
        <v>0</v>
      </c>
      <c r="AC96" s="79">
        <f>+AC62*$AI24*'Datos base'!$O$39</f>
        <v>0</v>
      </c>
      <c r="AD96" s="79">
        <f>+AD62*$AJ24*'Datos base'!$O$39</f>
        <v>0</v>
      </c>
    </row>
    <row r="97" spans="1:30" outlineLevel="1">
      <c r="A97" s="125">
        <f>'Datos base'!H27</f>
        <v>3</v>
      </c>
      <c r="B97" s="50" t="str">
        <f t="shared" si="26"/>
        <v/>
      </c>
      <c r="C97" s="79">
        <f>+C63*$AG25*'Datos base'!$O$39</f>
        <v>0</v>
      </c>
      <c r="D97" s="79">
        <f>+D63*$AG25*'Datos base'!$O$39</f>
        <v>0</v>
      </c>
      <c r="E97" s="79">
        <f>+E63*$AG25*'Datos base'!$O$39</f>
        <v>0</v>
      </c>
      <c r="F97" s="79">
        <f>+F63*$AG25*'Datos base'!$O$39</f>
        <v>0</v>
      </c>
      <c r="G97" s="79">
        <f>+G63*$AG25*'Datos base'!$O$39</f>
        <v>0</v>
      </c>
      <c r="H97" s="79">
        <f>+H63*$AG25*'Datos base'!$O$39</f>
        <v>0</v>
      </c>
      <c r="I97" s="79">
        <f>+I63*$AG25*'Datos base'!$O$39</f>
        <v>0</v>
      </c>
      <c r="J97" s="79">
        <f>+J63*$AG25*'Datos base'!$O$39</f>
        <v>0</v>
      </c>
      <c r="K97" s="79">
        <f>+K63*$AG25*'Datos base'!$O$39</f>
        <v>0</v>
      </c>
      <c r="L97" s="79">
        <f>+L63*$AG25*'Datos base'!$O$39</f>
        <v>0</v>
      </c>
      <c r="M97" s="79">
        <f>+M63*$AG25*'Datos base'!$O$39</f>
        <v>0</v>
      </c>
      <c r="N97" s="79">
        <f>+N63*$AG25*'Datos base'!$O$39</f>
        <v>0</v>
      </c>
      <c r="O97" s="79">
        <f t="shared" si="27"/>
        <v>0</v>
      </c>
      <c r="P97" s="79">
        <f>+P63*$AH25*'Datos base'!$O$39</f>
        <v>0</v>
      </c>
      <c r="Q97" s="79">
        <f>+Q63*$AH25*'Datos base'!$O$39</f>
        <v>0</v>
      </c>
      <c r="R97" s="79">
        <f>+R63*$AH25*'Datos base'!$O$39</f>
        <v>0</v>
      </c>
      <c r="S97" s="79">
        <f>+S63*$AH25*'Datos base'!$O$39</f>
        <v>0</v>
      </c>
      <c r="T97" s="79">
        <f>+T63*$AH25*'Datos base'!$O$39</f>
        <v>0</v>
      </c>
      <c r="U97" s="79">
        <f>+U63*$AH25*'Datos base'!$O$39</f>
        <v>0</v>
      </c>
      <c r="V97" s="79">
        <f>+V63*$AH25*'Datos base'!$O$39</f>
        <v>0</v>
      </c>
      <c r="W97" s="79">
        <f>+W63*$AH25*'Datos base'!$O$39</f>
        <v>0</v>
      </c>
      <c r="X97" s="79">
        <f>+X63*$AH25*'Datos base'!$O$39</f>
        <v>0</v>
      </c>
      <c r="Y97" s="79">
        <f>+Y63*$AH25*'Datos base'!$O$39</f>
        <v>0</v>
      </c>
      <c r="Z97" s="79">
        <f>+Z63*$AH25*'Datos base'!$O$39</f>
        <v>0</v>
      </c>
      <c r="AA97" s="79">
        <f>+AA63*$AH25*'Datos base'!$O$39</f>
        <v>0</v>
      </c>
      <c r="AB97" s="79">
        <f t="shared" si="28"/>
        <v>0</v>
      </c>
      <c r="AC97" s="79">
        <f>+AC63*$AI25*'Datos base'!$O$39</f>
        <v>0</v>
      </c>
      <c r="AD97" s="79">
        <f>+AD63*$AJ25*'Datos base'!$O$39</f>
        <v>0</v>
      </c>
    </row>
    <row r="98" spans="1:30" outlineLevel="1">
      <c r="A98" s="125">
        <f>'Datos base'!H28</f>
        <v>3</v>
      </c>
      <c r="B98" s="50" t="str">
        <f t="shared" si="26"/>
        <v/>
      </c>
      <c r="C98" s="79">
        <f>+C64*$AG26*'Datos base'!$O$39</f>
        <v>0</v>
      </c>
      <c r="D98" s="79">
        <f>+D64*$AG26*'Datos base'!$O$39</f>
        <v>0</v>
      </c>
      <c r="E98" s="79">
        <f>+E64*$AG26*'Datos base'!$O$39</f>
        <v>0</v>
      </c>
      <c r="F98" s="79">
        <f>+F64*$AG26*'Datos base'!$O$39</f>
        <v>0</v>
      </c>
      <c r="G98" s="79">
        <f>+G64*$AG26*'Datos base'!$O$39</f>
        <v>0</v>
      </c>
      <c r="H98" s="79">
        <f>+H64*$AG26*'Datos base'!$O$39</f>
        <v>0</v>
      </c>
      <c r="I98" s="79">
        <f>+I64*$AG26*'Datos base'!$O$39</f>
        <v>0</v>
      </c>
      <c r="J98" s="79">
        <f>+J64*$AG26*'Datos base'!$O$39</f>
        <v>0</v>
      </c>
      <c r="K98" s="79">
        <f>+K64*$AG26*'Datos base'!$O$39</f>
        <v>0</v>
      </c>
      <c r="L98" s="79">
        <f>+L64*$AG26*'Datos base'!$O$39</f>
        <v>0</v>
      </c>
      <c r="M98" s="79">
        <f>+M64*$AG26*'Datos base'!$O$39</f>
        <v>0</v>
      </c>
      <c r="N98" s="79">
        <f>+N64*$AG26*'Datos base'!$O$39</f>
        <v>0</v>
      </c>
      <c r="O98" s="79">
        <f t="shared" si="27"/>
        <v>0</v>
      </c>
      <c r="P98" s="79">
        <f>+P64*$AH26*'Datos base'!$O$39</f>
        <v>0</v>
      </c>
      <c r="Q98" s="79">
        <f>+Q64*$AH26*'Datos base'!$O$39</f>
        <v>0</v>
      </c>
      <c r="R98" s="79">
        <f>+R64*$AH26*'Datos base'!$O$39</f>
        <v>0</v>
      </c>
      <c r="S98" s="79">
        <f>+S64*$AH26*'Datos base'!$O$39</f>
        <v>0</v>
      </c>
      <c r="T98" s="79">
        <f>+T64*$AH26*'Datos base'!$O$39</f>
        <v>0</v>
      </c>
      <c r="U98" s="79">
        <f>+U64*$AH26*'Datos base'!$O$39</f>
        <v>0</v>
      </c>
      <c r="V98" s="79">
        <f>+V64*$AH26*'Datos base'!$O$39</f>
        <v>0</v>
      </c>
      <c r="W98" s="79">
        <f>+W64*$AH26*'Datos base'!$O$39</f>
        <v>0</v>
      </c>
      <c r="X98" s="79">
        <f>+X64*$AH26*'Datos base'!$O$39</f>
        <v>0</v>
      </c>
      <c r="Y98" s="79">
        <f>+Y64*$AH26*'Datos base'!$O$39</f>
        <v>0</v>
      </c>
      <c r="Z98" s="79">
        <f>+Z64*$AH26*'Datos base'!$O$39</f>
        <v>0</v>
      </c>
      <c r="AA98" s="79">
        <f>+AA64*$AH26*'Datos base'!$O$39</f>
        <v>0</v>
      </c>
      <c r="AB98" s="79">
        <f t="shared" si="28"/>
        <v>0</v>
      </c>
      <c r="AC98" s="79">
        <f>+AC64*$AI26*'Datos base'!$O$39</f>
        <v>0</v>
      </c>
      <c r="AD98" s="79">
        <f>+AD64*$AJ26*'Datos base'!$O$39</f>
        <v>0</v>
      </c>
    </row>
    <row r="99" spans="1:30" outlineLevel="1">
      <c r="A99" s="125">
        <f>'Datos base'!H29</f>
        <v>3</v>
      </c>
      <c r="B99" s="50" t="str">
        <f t="shared" si="26"/>
        <v/>
      </c>
      <c r="C99" s="79">
        <f>+C65*$AG27*'Datos base'!$O$39</f>
        <v>0</v>
      </c>
      <c r="D99" s="79">
        <f>+D65*$AG27*'Datos base'!$O$39</f>
        <v>0</v>
      </c>
      <c r="E99" s="79">
        <f>+E65*$AG27*'Datos base'!$O$39</f>
        <v>0</v>
      </c>
      <c r="F99" s="79">
        <f>+F65*$AG27*'Datos base'!$O$39</f>
        <v>0</v>
      </c>
      <c r="G99" s="79">
        <f>+G65*$AG27*'Datos base'!$O$39</f>
        <v>0</v>
      </c>
      <c r="H99" s="79">
        <f>+H65*$AG27*'Datos base'!$O$39</f>
        <v>0</v>
      </c>
      <c r="I99" s="79">
        <f>+I65*$AG27*'Datos base'!$O$39</f>
        <v>0</v>
      </c>
      <c r="J99" s="79">
        <f>+J65*$AG27*'Datos base'!$O$39</f>
        <v>0</v>
      </c>
      <c r="K99" s="79">
        <f>+K65*$AG27*'Datos base'!$O$39</f>
        <v>0</v>
      </c>
      <c r="L99" s="79">
        <f>+L65*$AG27*'Datos base'!$O$39</f>
        <v>0</v>
      </c>
      <c r="M99" s="79">
        <f>+M65*$AG27*'Datos base'!$O$39</f>
        <v>0</v>
      </c>
      <c r="N99" s="79">
        <f>+N65*$AG27*'Datos base'!$O$39</f>
        <v>0</v>
      </c>
      <c r="O99" s="79">
        <f t="shared" si="27"/>
        <v>0</v>
      </c>
      <c r="P99" s="79">
        <f>+P65*$AH27*'Datos base'!$O$39</f>
        <v>0</v>
      </c>
      <c r="Q99" s="79">
        <f>+Q65*$AH27*'Datos base'!$O$39</f>
        <v>0</v>
      </c>
      <c r="R99" s="79">
        <f>+R65*$AH27*'Datos base'!$O$39</f>
        <v>0</v>
      </c>
      <c r="S99" s="79">
        <f>+S65*$AH27*'Datos base'!$O$39</f>
        <v>0</v>
      </c>
      <c r="T99" s="79">
        <f>+T65*$AH27*'Datos base'!$O$39</f>
        <v>0</v>
      </c>
      <c r="U99" s="79">
        <f>+U65*$AH27*'Datos base'!$O$39</f>
        <v>0</v>
      </c>
      <c r="V99" s="79">
        <f>+V65*$AH27*'Datos base'!$O$39</f>
        <v>0</v>
      </c>
      <c r="W99" s="79">
        <f>+W65*$AH27*'Datos base'!$O$39</f>
        <v>0</v>
      </c>
      <c r="X99" s="79">
        <f>+X65*$AH27*'Datos base'!$O$39</f>
        <v>0</v>
      </c>
      <c r="Y99" s="79">
        <f>+Y65*$AH27*'Datos base'!$O$39</f>
        <v>0</v>
      </c>
      <c r="Z99" s="79">
        <f>+Z65*$AH27*'Datos base'!$O$39</f>
        <v>0</v>
      </c>
      <c r="AA99" s="79">
        <f>+AA65*$AH27*'Datos base'!$O$39</f>
        <v>0</v>
      </c>
      <c r="AB99" s="79">
        <f t="shared" si="28"/>
        <v>0</v>
      </c>
      <c r="AC99" s="79">
        <f>+AC65*$AI27*'Datos base'!$O$39</f>
        <v>0</v>
      </c>
      <c r="AD99" s="79">
        <f>+AD65*$AJ27*'Datos base'!$O$39</f>
        <v>0</v>
      </c>
    </row>
    <row r="100" spans="1:30" outlineLevel="1">
      <c r="A100" s="125">
        <f>'Datos base'!H30</f>
        <v>3</v>
      </c>
      <c r="B100" s="50" t="str">
        <f t="shared" si="26"/>
        <v/>
      </c>
      <c r="C100" s="79">
        <f>+C66*$AG28*'Datos base'!$O$39</f>
        <v>0</v>
      </c>
      <c r="D100" s="79">
        <f>+D66*$AG28*'Datos base'!$O$39</f>
        <v>0</v>
      </c>
      <c r="E100" s="79">
        <f>+E66*$AG28*'Datos base'!$O$39</f>
        <v>0</v>
      </c>
      <c r="F100" s="79">
        <f>+F66*$AG28*'Datos base'!$O$39</f>
        <v>0</v>
      </c>
      <c r="G100" s="79">
        <f>+G66*$AG28*'Datos base'!$O$39</f>
        <v>0</v>
      </c>
      <c r="H100" s="79">
        <f>+H66*$AG28*'Datos base'!$O$39</f>
        <v>0</v>
      </c>
      <c r="I100" s="79">
        <f>+I66*$AG28*'Datos base'!$O$39</f>
        <v>0</v>
      </c>
      <c r="J100" s="79">
        <f>+J66*$AG28*'Datos base'!$O$39</f>
        <v>0</v>
      </c>
      <c r="K100" s="79">
        <f>+K66*$AG28*'Datos base'!$O$39</f>
        <v>0</v>
      </c>
      <c r="L100" s="79">
        <f>+L66*$AG28*'Datos base'!$O$39</f>
        <v>0</v>
      </c>
      <c r="M100" s="79">
        <f>+M66*$AG28*'Datos base'!$O$39</f>
        <v>0</v>
      </c>
      <c r="N100" s="79">
        <f>+N66*$AG28*'Datos base'!$O$39</f>
        <v>0</v>
      </c>
      <c r="O100" s="79">
        <f t="shared" si="27"/>
        <v>0</v>
      </c>
      <c r="P100" s="79">
        <f>+P66*$AH28*'Datos base'!$O$39</f>
        <v>0</v>
      </c>
      <c r="Q100" s="79">
        <f>+Q66*$AH28*'Datos base'!$O$39</f>
        <v>0</v>
      </c>
      <c r="R100" s="79">
        <f>+R66*$AH28*'Datos base'!$O$39</f>
        <v>0</v>
      </c>
      <c r="S100" s="79">
        <f>+S66*$AH28*'Datos base'!$O$39</f>
        <v>0</v>
      </c>
      <c r="T100" s="79">
        <f>+T66*$AH28*'Datos base'!$O$39</f>
        <v>0</v>
      </c>
      <c r="U100" s="79">
        <f>+U66*$AH28*'Datos base'!$O$39</f>
        <v>0</v>
      </c>
      <c r="V100" s="79">
        <f>+V66*$AH28*'Datos base'!$O$39</f>
        <v>0</v>
      </c>
      <c r="W100" s="79">
        <f>+W66*$AH28*'Datos base'!$O$39</f>
        <v>0</v>
      </c>
      <c r="X100" s="79">
        <f>+X66*$AH28*'Datos base'!$O$39</f>
        <v>0</v>
      </c>
      <c r="Y100" s="79">
        <f>+Y66*$AH28*'Datos base'!$O$39</f>
        <v>0</v>
      </c>
      <c r="Z100" s="79">
        <f>+Z66*$AH28*'Datos base'!$O$39</f>
        <v>0</v>
      </c>
      <c r="AA100" s="79">
        <f>+AA66*$AH28*'Datos base'!$O$39</f>
        <v>0</v>
      </c>
      <c r="AB100" s="79">
        <f t="shared" si="28"/>
        <v>0</v>
      </c>
      <c r="AC100" s="79">
        <f>+AC66*$AI28*'Datos base'!$O$39</f>
        <v>0</v>
      </c>
      <c r="AD100" s="79">
        <f>+AD66*$AJ28*'Datos base'!$O$39</f>
        <v>0</v>
      </c>
    </row>
    <row r="101" spans="1:30" outlineLevel="1">
      <c r="A101" s="125">
        <f>'Datos base'!H31</f>
        <v>3</v>
      </c>
      <c r="B101" s="50" t="str">
        <f t="shared" si="26"/>
        <v/>
      </c>
      <c r="C101" s="79">
        <f>+C67*$AG29*'Datos base'!$O$39</f>
        <v>0</v>
      </c>
      <c r="D101" s="79">
        <f>+D67*$AG29*'Datos base'!$O$39</f>
        <v>0</v>
      </c>
      <c r="E101" s="79">
        <f>+E67*$AG29*'Datos base'!$O$39</f>
        <v>0</v>
      </c>
      <c r="F101" s="79">
        <f>+F67*$AG29*'Datos base'!$O$39</f>
        <v>0</v>
      </c>
      <c r="G101" s="79">
        <f>+G67*$AG29*'Datos base'!$O$39</f>
        <v>0</v>
      </c>
      <c r="H101" s="79">
        <f>+H67*$AG29*'Datos base'!$O$39</f>
        <v>0</v>
      </c>
      <c r="I101" s="79">
        <f>+I67*$AG29*'Datos base'!$O$39</f>
        <v>0</v>
      </c>
      <c r="J101" s="79">
        <f>+J67*$AG29*'Datos base'!$O$39</f>
        <v>0</v>
      </c>
      <c r="K101" s="79">
        <f>+K67*$AG29*'Datos base'!$O$39</f>
        <v>0</v>
      </c>
      <c r="L101" s="79">
        <f>+L67*$AG29*'Datos base'!$O$39</f>
        <v>0</v>
      </c>
      <c r="M101" s="79">
        <f>+M67*$AG29*'Datos base'!$O$39</f>
        <v>0</v>
      </c>
      <c r="N101" s="79">
        <f>+N67*$AG29*'Datos base'!$O$39</f>
        <v>0</v>
      </c>
      <c r="O101" s="79">
        <f t="shared" si="27"/>
        <v>0</v>
      </c>
      <c r="P101" s="79">
        <f>+P67*$AH29*'Datos base'!$O$39</f>
        <v>0</v>
      </c>
      <c r="Q101" s="79">
        <f>+Q67*$AH29*'Datos base'!$O$39</f>
        <v>0</v>
      </c>
      <c r="R101" s="79">
        <f>+R67*$AH29*'Datos base'!$O$39</f>
        <v>0</v>
      </c>
      <c r="S101" s="79">
        <f>+S67*$AH29*'Datos base'!$O$39</f>
        <v>0</v>
      </c>
      <c r="T101" s="79">
        <f>+T67*$AH29*'Datos base'!$O$39</f>
        <v>0</v>
      </c>
      <c r="U101" s="79">
        <f>+U67*$AH29*'Datos base'!$O$39</f>
        <v>0</v>
      </c>
      <c r="V101" s="79">
        <f>+V67*$AH29*'Datos base'!$O$39</f>
        <v>0</v>
      </c>
      <c r="W101" s="79">
        <f>+W67*$AH29*'Datos base'!$O$39</f>
        <v>0</v>
      </c>
      <c r="X101" s="79">
        <f>+X67*$AH29*'Datos base'!$O$39</f>
        <v>0</v>
      </c>
      <c r="Y101" s="79">
        <f>+Y67*$AH29*'Datos base'!$O$39</f>
        <v>0</v>
      </c>
      <c r="Z101" s="79">
        <f>+Z67*$AH29*'Datos base'!$O$39</f>
        <v>0</v>
      </c>
      <c r="AA101" s="79">
        <f>+AA67*$AH29*'Datos base'!$O$39</f>
        <v>0</v>
      </c>
      <c r="AB101" s="79">
        <f t="shared" si="28"/>
        <v>0</v>
      </c>
      <c r="AC101" s="79">
        <f>+AC67*$AI29*'Datos base'!$O$39</f>
        <v>0</v>
      </c>
      <c r="AD101" s="79">
        <f>+AD67*$AJ29*'Datos base'!$O$39</f>
        <v>0</v>
      </c>
    </row>
    <row r="102" spans="1:30" outlineLevel="1">
      <c r="A102" s="125">
        <f>'Datos base'!H32</f>
        <v>3</v>
      </c>
      <c r="B102" s="50" t="str">
        <f t="shared" si="26"/>
        <v/>
      </c>
      <c r="C102" s="79">
        <f>+C68*$AG30*'Datos base'!$O$39</f>
        <v>0</v>
      </c>
      <c r="D102" s="79">
        <f>+D68*$AG30*'Datos base'!$O$39</f>
        <v>0</v>
      </c>
      <c r="E102" s="79">
        <f>+E68*$AG30*'Datos base'!$O$39</f>
        <v>0</v>
      </c>
      <c r="F102" s="79">
        <f>+F68*$AG30*'Datos base'!$O$39</f>
        <v>0</v>
      </c>
      <c r="G102" s="79">
        <f>+G68*$AG30*'Datos base'!$O$39</f>
        <v>0</v>
      </c>
      <c r="H102" s="79">
        <f>+H68*$AG30*'Datos base'!$O$39</f>
        <v>0</v>
      </c>
      <c r="I102" s="79">
        <f>+I68*$AG30*'Datos base'!$O$39</f>
        <v>0</v>
      </c>
      <c r="J102" s="79">
        <f>+J68*$AG30*'Datos base'!$O$39</f>
        <v>0</v>
      </c>
      <c r="K102" s="79">
        <f>+K68*$AG30*'Datos base'!$O$39</f>
        <v>0</v>
      </c>
      <c r="L102" s="79">
        <f>+L68*$AG30*'Datos base'!$O$39</f>
        <v>0</v>
      </c>
      <c r="M102" s="79">
        <f>+M68*$AG30*'Datos base'!$O$39</f>
        <v>0</v>
      </c>
      <c r="N102" s="79">
        <f>+N68*$AG30*'Datos base'!$O$39</f>
        <v>0</v>
      </c>
      <c r="O102" s="79">
        <f t="shared" si="27"/>
        <v>0</v>
      </c>
      <c r="P102" s="79">
        <f>+P68*$AH30*'Datos base'!$O$39</f>
        <v>0</v>
      </c>
      <c r="Q102" s="79">
        <f>+Q68*$AH30*'Datos base'!$O$39</f>
        <v>0</v>
      </c>
      <c r="R102" s="79">
        <f>+R68*$AH30*'Datos base'!$O$39</f>
        <v>0</v>
      </c>
      <c r="S102" s="79">
        <f>+S68*$AH30*'Datos base'!$O$39</f>
        <v>0</v>
      </c>
      <c r="T102" s="79">
        <f>+T68*$AH30*'Datos base'!$O$39</f>
        <v>0</v>
      </c>
      <c r="U102" s="79">
        <f>+U68*$AH30*'Datos base'!$O$39</f>
        <v>0</v>
      </c>
      <c r="V102" s="79">
        <f>+V68*$AH30*'Datos base'!$O$39</f>
        <v>0</v>
      </c>
      <c r="W102" s="79">
        <f>+W68*$AH30*'Datos base'!$O$39</f>
        <v>0</v>
      </c>
      <c r="X102" s="79">
        <f>+X68*$AH30*'Datos base'!$O$39</f>
        <v>0</v>
      </c>
      <c r="Y102" s="79">
        <f>+Y68*$AH30*'Datos base'!$O$39</f>
        <v>0</v>
      </c>
      <c r="Z102" s="79">
        <f>+Z68*$AH30*'Datos base'!$O$39</f>
        <v>0</v>
      </c>
      <c r="AA102" s="79">
        <f>+AA68*$AH30*'Datos base'!$O$39</f>
        <v>0</v>
      </c>
      <c r="AB102" s="79">
        <f t="shared" si="28"/>
        <v>0</v>
      </c>
      <c r="AC102" s="79">
        <f>+AC68*$AI30*'Datos base'!$O$39</f>
        <v>0</v>
      </c>
      <c r="AD102" s="79">
        <f>+AD68*$AJ30*'Datos base'!$O$39</f>
        <v>0</v>
      </c>
    </row>
    <row r="103" spans="1:30" outlineLevel="1">
      <c r="A103" s="125">
        <f>'Datos base'!H33</f>
        <v>3</v>
      </c>
      <c r="B103" s="50" t="str">
        <f t="shared" si="26"/>
        <v/>
      </c>
      <c r="C103" s="79">
        <f>+C69*$AG31*'Datos base'!$O$39</f>
        <v>0</v>
      </c>
      <c r="D103" s="79">
        <f>+D69*$AG31*'Datos base'!$O$39</f>
        <v>0</v>
      </c>
      <c r="E103" s="79">
        <f>+E69*$AG31*'Datos base'!$O$39</f>
        <v>0</v>
      </c>
      <c r="F103" s="79">
        <f>+F69*$AG31*'Datos base'!$O$39</f>
        <v>0</v>
      </c>
      <c r="G103" s="79">
        <f>+G69*$AG31*'Datos base'!$O$39</f>
        <v>0</v>
      </c>
      <c r="H103" s="79">
        <f>+H69*$AG31*'Datos base'!$O$39</f>
        <v>0</v>
      </c>
      <c r="I103" s="79">
        <f>+I69*$AG31*'Datos base'!$O$39</f>
        <v>0</v>
      </c>
      <c r="J103" s="79">
        <f>+J69*$AG31*'Datos base'!$O$39</f>
        <v>0</v>
      </c>
      <c r="K103" s="79">
        <f>+K69*$AG31*'Datos base'!$O$39</f>
        <v>0</v>
      </c>
      <c r="L103" s="79">
        <f>+L69*$AG31*'Datos base'!$O$39</f>
        <v>0</v>
      </c>
      <c r="M103" s="79">
        <f>+M69*$AG31*'Datos base'!$O$39</f>
        <v>0</v>
      </c>
      <c r="N103" s="79">
        <f>+N69*$AG31*'Datos base'!$O$39</f>
        <v>0</v>
      </c>
      <c r="O103" s="79">
        <f t="shared" si="27"/>
        <v>0</v>
      </c>
      <c r="P103" s="79">
        <f>+P69*$AH31*'Datos base'!$O$39</f>
        <v>0</v>
      </c>
      <c r="Q103" s="79">
        <f>+Q69*$AH31*'Datos base'!$O$39</f>
        <v>0</v>
      </c>
      <c r="R103" s="79">
        <f>+R69*$AH31*'Datos base'!$O$39</f>
        <v>0</v>
      </c>
      <c r="S103" s="79">
        <f>+S69*$AH31*'Datos base'!$O$39</f>
        <v>0</v>
      </c>
      <c r="T103" s="79">
        <f>+T69*$AH31*'Datos base'!$O$39</f>
        <v>0</v>
      </c>
      <c r="U103" s="79">
        <f>+U69*$AH31*'Datos base'!$O$39</f>
        <v>0</v>
      </c>
      <c r="V103" s="79">
        <f>+V69*$AH31*'Datos base'!$O$39</f>
        <v>0</v>
      </c>
      <c r="W103" s="79">
        <f>+W69*$AH31*'Datos base'!$O$39</f>
        <v>0</v>
      </c>
      <c r="X103" s="79">
        <f>+X69*$AH31*'Datos base'!$O$39</f>
        <v>0</v>
      </c>
      <c r="Y103" s="79">
        <f>+Y69*$AH31*'Datos base'!$O$39</f>
        <v>0</v>
      </c>
      <c r="Z103" s="79">
        <f>+Z69*$AH31*'Datos base'!$O$39</f>
        <v>0</v>
      </c>
      <c r="AA103" s="79">
        <f>+AA69*$AH31*'Datos base'!$O$39</f>
        <v>0</v>
      </c>
      <c r="AB103" s="79">
        <f t="shared" si="28"/>
        <v>0</v>
      </c>
      <c r="AC103" s="79">
        <f>+AC69*$AI31*'Datos base'!$O$39</f>
        <v>0</v>
      </c>
      <c r="AD103" s="79">
        <f>+AD69*$AJ31*'Datos base'!$O$39</f>
        <v>0</v>
      </c>
    </row>
    <row r="104" spans="1:30" outlineLevel="1">
      <c r="A104" s="125">
        <f>'Datos base'!H34</f>
        <v>3</v>
      </c>
      <c r="B104" s="50" t="str">
        <f t="shared" si="26"/>
        <v/>
      </c>
      <c r="C104" s="79">
        <f>+C70*$AG32*'Datos base'!$O$39</f>
        <v>0</v>
      </c>
      <c r="D104" s="79">
        <f>+D70*$AG32*'Datos base'!$O$39</f>
        <v>0</v>
      </c>
      <c r="E104" s="79">
        <f>+E70*$AG32*'Datos base'!$O$39</f>
        <v>0</v>
      </c>
      <c r="F104" s="79">
        <f>+F70*$AG32*'Datos base'!$O$39</f>
        <v>0</v>
      </c>
      <c r="G104" s="79">
        <f>+G70*$AG32*'Datos base'!$O$39</f>
        <v>0</v>
      </c>
      <c r="H104" s="79">
        <f>+H70*$AG32*'Datos base'!$O$39</f>
        <v>0</v>
      </c>
      <c r="I104" s="79">
        <f>+I70*$AG32*'Datos base'!$O$39</f>
        <v>0</v>
      </c>
      <c r="J104" s="79">
        <f>+J70*$AG32*'Datos base'!$O$39</f>
        <v>0</v>
      </c>
      <c r="K104" s="79">
        <f>+K70*$AG32*'Datos base'!$O$39</f>
        <v>0</v>
      </c>
      <c r="L104" s="79">
        <f>+L70*$AG32*'Datos base'!$O$39</f>
        <v>0</v>
      </c>
      <c r="M104" s="79">
        <f>+M70*$AG32*'Datos base'!$O$39</f>
        <v>0</v>
      </c>
      <c r="N104" s="79">
        <f>+N70*$AG32*'Datos base'!$O$39</f>
        <v>0</v>
      </c>
      <c r="O104" s="79">
        <f t="shared" si="27"/>
        <v>0</v>
      </c>
      <c r="P104" s="79">
        <f>+P70*$AH32*'Datos base'!$O$39</f>
        <v>0</v>
      </c>
      <c r="Q104" s="79">
        <f>+Q70*$AH32*'Datos base'!$O$39</f>
        <v>0</v>
      </c>
      <c r="R104" s="79">
        <f>+R70*$AH32*'Datos base'!$O$39</f>
        <v>0</v>
      </c>
      <c r="S104" s="79">
        <f>+S70*$AH32*'Datos base'!$O$39</f>
        <v>0</v>
      </c>
      <c r="T104" s="79">
        <f>+T70*$AH32*'Datos base'!$O$39</f>
        <v>0</v>
      </c>
      <c r="U104" s="79">
        <f>+U70*$AH32*'Datos base'!$O$39</f>
        <v>0</v>
      </c>
      <c r="V104" s="79">
        <f>+V70*$AH32*'Datos base'!$O$39</f>
        <v>0</v>
      </c>
      <c r="W104" s="79">
        <f>+W70*$AH32*'Datos base'!$O$39</f>
        <v>0</v>
      </c>
      <c r="X104" s="79">
        <f>+X70*$AH32*'Datos base'!$O$39</f>
        <v>0</v>
      </c>
      <c r="Y104" s="79">
        <f>+Y70*$AH32*'Datos base'!$O$39</f>
        <v>0</v>
      </c>
      <c r="Z104" s="79">
        <f>+Z70*$AH32*'Datos base'!$O$39</f>
        <v>0</v>
      </c>
      <c r="AA104" s="79">
        <f>+AA70*$AH32*'Datos base'!$O$39</f>
        <v>0</v>
      </c>
      <c r="AB104" s="79">
        <f t="shared" si="28"/>
        <v>0</v>
      </c>
      <c r="AC104" s="79">
        <f>+AC70*$AI32*'Datos base'!$O$39</f>
        <v>0</v>
      </c>
      <c r="AD104" s="79">
        <f>+AD70*$AJ32*'Datos base'!$O$39</f>
        <v>0</v>
      </c>
    </row>
    <row r="105" spans="1:30" s="74" customFormat="1">
      <c r="B105" s="58" t="s">
        <v>196</v>
      </c>
      <c r="C105" s="80">
        <f>SUM(C75:C104)</f>
        <v>0</v>
      </c>
      <c r="D105" s="80">
        <f>SUM(D75:D104)</f>
        <v>0</v>
      </c>
      <c r="E105" s="80">
        <f t="shared" ref="E105:AA105" si="29">SUM(E75:E104)</f>
        <v>0</v>
      </c>
      <c r="F105" s="80">
        <f t="shared" si="29"/>
        <v>0</v>
      </c>
      <c r="G105" s="80">
        <f t="shared" si="29"/>
        <v>0</v>
      </c>
      <c r="H105" s="80">
        <f t="shared" si="29"/>
        <v>0</v>
      </c>
      <c r="I105" s="80">
        <f t="shared" si="29"/>
        <v>0</v>
      </c>
      <c r="J105" s="80">
        <f t="shared" si="29"/>
        <v>0</v>
      </c>
      <c r="K105" s="80">
        <f t="shared" si="29"/>
        <v>0</v>
      </c>
      <c r="L105" s="80">
        <f t="shared" si="29"/>
        <v>0</v>
      </c>
      <c r="M105" s="80">
        <f t="shared" si="29"/>
        <v>0</v>
      </c>
      <c r="N105" s="80">
        <f>SUM(N75:N104)</f>
        <v>0</v>
      </c>
      <c r="O105" s="80">
        <f>SUM(O75:O104)</f>
        <v>0</v>
      </c>
      <c r="P105" s="80">
        <f>SUM(P75:P104)</f>
        <v>0</v>
      </c>
      <c r="Q105" s="80">
        <f t="shared" si="29"/>
        <v>0</v>
      </c>
      <c r="R105" s="80">
        <f t="shared" si="29"/>
        <v>0</v>
      </c>
      <c r="S105" s="80">
        <f t="shared" si="29"/>
        <v>0</v>
      </c>
      <c r="T105" s="80">
        <f t="shared" si="29"/>
        <v>0</v>
      </c>
      <c r="U105" s="80">
        <f t="shared" si="29"/>
        <v>0</v>
      </c>
      <c r="V105" s="80">
        <f t="shared" si="29"/>
        <v>0</v>
      </c>
      <c r="W105" s="80">
        <f t="shared" si="29"/>
        <v>0</v>
      </c>
      <c r="X105" s="80">
        <f t="shared" si="29"/>
        <v>0</v>
      </c>
      <c r="Y105" s="80">
        <f t="shared" si="29"/>
        <v>0</v>
      </c>
      <c r="Z105" s="80">
        <f t="shared" si="29"/>
        <v>0</v>
      </c>
      <c r="AA105" s="80">
        <f t="shared" si="29"/>
        <v>0</v>
      </c>
      <c r="AB105" s="202">
        <f>SUM(P105:AA105)</f>
        <v>0</v>
      </c>
      <c r="AC105" s="80">
        <f t="shared" ref="AC105:AD105" si="30">SUM(AC75:AC104)</f>
        <v>0</v>
      </c>
      <c r="AD105" s="80">
        <f t="shared" si="30"/>
        <v>0</v>
      </c>
    </row>
    <row r="106" spans="1:30">
      <c r="B106" s="72" t="s">
        <v>284</v>
      </c>
      <c r="C106" s="130">
        <f>SUMPRODUCT(C75:C104,'Datos base'!$I$5:$I$34)</f>
        <v>0</v>
      </c>
      <c r="D106" s="130">
        <f>SUMPRODUCT(D75:D104,'Datos base'!$I$5:$I$34)</f>
        <v>0</v>
      </c>
      <c r="E106" s="130">
        <f>SUMPRODUCT(E75:E104,'Datos base'!$I$5:$I$34)</f>
        <v>0</v>
      </c>
      <c r="F106" s="130">
        <f>SUMPRODUCT(F75:F104,'Datos base'!$I$5:$I$34)</f>
        <v>0</v>
      </c>
      <c r="G106" s="130">
        <f>SUMPRODUCT(G75:G104,'Datos base'!$I$5:$I$34)</f>
        <v>0</v>
      </c>
      <c r="H106" s="130">
        <f>SUMPRODUCT(H75:H104,'Datos base'!$I$5:$I$34)</f>
        <v>0</v>
      </c>
      <c r="I106" s="130">
        <f>SUMPRODUCT(I75:I104,'Datos base'!$I$5:$I$34)</f>
        <v>0</v>
      </c>
      <c r="J106" s="130">
        <f>SUMPRODUCT(J75:J104,'Datos base'!$I$5:$I$34)</f>
        <v>0</v>
      </c>
      <c r="K106" s="130">
        <f>SUMPRODUCT(K75:K104,'Datos base'!$I$5:$I$34)</f>
        <v>0</v>
      </c>
      <c r="L106" s="130">
        <f>SUMPRODUCT(L75:L104,'Datos base'!$I$5:$I$34)</f>
        <v>0</v>
      </c>
      <c r="M106" s="130">
        <f>SUMPRODUCT(M75:M104,'Datos base'!$I$5:$I$34)</f>
        <v>0</v>
      </c>
      <c r="N106" s="130">
        <f>SUMPRODUCT(N75:N104,'Datos base'!$I$5:$I$34)</f>
        <v>0</v>
      </c>
      <c r="O106" s="130">
        <f>SUM(C106:N106)</f>
        <v>0</v>
      </c>
      <c r="P106" s="130">
        <f>SUMPRODUCT(P75:P104,'Datos base'!$I$5:$I$34)</f>
        <v>0</v>
      </c>
      <c r="Q106" s="130">
        <f>SUMPRODUCT(Q75:Q104,'Datos base'!$I$5:$I$34)</f>
        <v>0</v>
      </c>
      <c r="R106" s="130">
        <f>SUMPRODUCT(R75:R104,'Datos base'!$I$5:$I$34)</f>
        <v>0</v>
      </c>
      <c r="S106" s="130">
        <f>SUMPRODUCT(S75:S104,'Datos base'!$I$5:$I$34)</f>
        <v>0</v>
      </c>
      <c r="T106" s="130">
        <f>SUMPRODUCT(T75:T104,'Datos base'!$I$5:$I$34)</f>
        <v>0</v>
      </c>
      <c r="U106" s="130">
        <f>SUMPRODUCT(U75:U104,'Datos base'!$I$5:$I$34)</f>
        <v>0</v>
      </c>
      <c r="V106" s="130">
        <f>SUMPRODUCT(V75:V104,'Datos base'!$I$5:$I$34)</f>
        <v>0</v>
      </c>
      <c r="W106" s="130">
        <f>SUMPRODUCT(W75:W104,'Datos base'!$I$5:$I$34)</f>
        <v>0</v>
      </c>
      <c r="X106" s="130">
        <f>SUMPRODUCT(X75:X104,'Datos base'!$I$5:$I$34)</f>
        <v>0</v>
      </c>
      <c r="Y106" s="130">
        <f>SUMPRODUCT(Y75:Y104,'Datos base'!$I$5:$I$34)</f>
        <v>0</v>
      </c>
      <c r="Z106" s="130">
        <f>SUMPRODUCT(Z75:Z104,'Datos base'!$I$5:$I$34)</f>
        <v>0</v>
      </c>
      <c r="AA106" s="130">
        <f>SUMPRODUCT(AA75:AA104,'Datos base'!$I$5:$I$34)</f>
        <v>0</v>
      </c>
      <c r="AB106" s="130">
        <f>SUM(P106:AA106)</f>
        <v>0</v>
      </c>
      <c r="AC106" s="130">
        <f>SUMPRODUCT(AC75:AC104,'Datos base'!$I$5:$I$34)</f>
        <v>0</v>
      </c>
      <c r="AD106" s="130">
        <f>SUMPRODUCT(AD75:AD104,'Datos base'!$I$5:$I$34)</f>
        <v>0</v>
      </c>
    </row>
    <row r="107" spans="1:30" hidden="1">
      <c r="B107" s="172" t="s">
        <v>240</v>
      </c>
      <c r="C107" s="129">
        <v>1</v>
      </c>
      <c r="D107" s="129">
        <v>1</v>
      </c>
      <c r="E107" s="129">
        <v>1</v>
      </c>
      <c r="F107" s="129">
        <v>1</v>
      </c>
      <c r="G107" s="129">
        <v>1</v>
      </c>
      <c r="H107" s="129">
        <v>1</v>
      </c>
      <c r="I107" s="129">
        <v>1</v>
      </c>
      <c r="J107" s="129">
        <v>1</v>
      </c>
      <c r="K107" s="129">
        <v>1</v>
      </c>
      <c r="L107" s="129">
        <v>1</v>
      </c>
      <c r="M107" s="129">
        <v>1</v>
      </c>
      <c r="N107" s="129">
        <v>1</v>
      </c>
      <c r="O107" s="129">
        <v>1</v>
      </c>
      <c r="P107" s="129">
        <v>1</v>
      </c>
      <c r="Q107" s="129">
        <v>1</v>
      </c>
      <c r="R107" s="129">
        <v>1</v>
      </c>
      <c r="S107" s="129">
        <v>1</v>
      </c>
      <c r="T107" s="129">
        <v>1</v>
      </c>
      <c r="U107" s="129">
        <v>1</v>
      </c>
      <c r="V107" s="129">
        <v>1</v>
      </c>
      <c r="W107" s="129">
        <v>1</v>
      </c>
      <c r="X107" s="129">
        <v>1</v>
      </c>
      <c r="Y107" s="129">
        <v>1</v>
      </c>
      <c r="Z107" s="129">
        <v>1</v>
      </c>
      <c r="AA107" s="129">
        <v>1</v>
      </c>
      <c r="AB107" s="129">
        <v>1</v>
      </c>
      <c r="AC107" s="129">
        <v>1</v>
      </c>
      <c r="AD107" s="129">
        <v>1</v>
      </c>
    </row>
    <row r="108" spans="1:30">
      <c r="B108" s="1" t="s">
        <v>241</v>
      </c>
      <c r="C108" s="130">
        <f t="shared" ref="C108:N108" si="31">IF(C106&gt;0,(C106*C107),0)</f>
        <v>0</v>
      </c>
      <c r="D108" s="130">
        <f t="shared" si="31"/>
        <v>0</v>
      </c>
      <c r="E108" s="130">
        <f t="shared" si="31"/>
        <v>0</v>
      </c>
      <c r="F108" s="130">
        <f t="shared" si="31"/>
        <v>0</v>
      </c>
      <c r="G108" s="130">
        <f t="shared" si="31"/>
        <v>0</v>
      </c>
      <c r="H108" s="130">
        <f t="shared" si="31"/>
        <v>0</v>
      </c>
      <c r="I108" s="130">
        <f t="shared" si="31"/>
        <v>0</v>
      </c>
      <c r="J108" s="130">
        <f t="shared" si="31"/>
        <v>0</v>
      </c>
      <c r="K108" s="130">
        <f t="shared" si="31"/>
        <v>0</v>
      </c>
      <c r="L108" s="130">
        <f t="shared" si="31"/>
        <v>0</v>
      </c>
      <c r="M108" s="130">
        <f t="shared" si="31"/>
        <v>0</v>
      </c>
      <c r="N108" s="130">
        <f t="shared" si="31"/>
        <v>0</v>
      </c>
      <c r="O108" s="130">
        <f>SUM(C108:N108)</f>
        <v>0</v>
      </c>
      <c r="P108" s="130">
        <f t="shared" ref="P108:AA108" si="32">IF(P106&gt;0,(P106*P107),0)</f>
        <v>0</v>
      </c>
      <c r="Q108" s="130">
        <f t="shared" si="32"/>
        <v>0</v>
      </c>
      <c r="R108" s="130">
        <f t="shared" si="32"/>
        <v>0</v>
      </c>
      <c r="S108" s="130">
        <f t="shared" si="32"/>
        <v>0</v>
      </c>
      <c r="T108" s="130">
        <f t="shared" si="32"/>
        <v>0</v>
      </c>
      <c r="U108" s="130">
        <f t="shared" si="32"/>
        <v>0</v>
      </c>
      <c r="V108" s="130">
        <f t="shared" si="32"/>
        <v>0</v>
      </c>
      <c r="W108" s="130">
        <f t="shared" si="32"/>
        <v>0</v>
      </c>
      <c r="X108" s="130">
        <f t="shared" si="32"/>
        <v>0</v>
      </c>
      <c r="Y108" s="130">
        <f t="shared" si="32"/>
        <v>0</v>
      </c>
      <c r="Z108" s="130">
        <f t="shared" si="32"/>
        <v>0</v>
      </c>
      <c r="AA108" s="130">
        <f t="shared" si="32"/>
        <v>0</v>
      </c>
      <c r="AB108" s="130">
        <f>SUM(P108:AA108)</f>
        <v>0</v>
      </c>
      <c r="AC108" s="130">
        <f>IF(AC106&gt;0,(AC106*AC107),0)</f>
        <v>0</v>
      </c>
      <c r="AD108" s="130">
        <f>IF(AD106&gt;0,(AD106*AD107),0)</f>
        <v>0</v>
      </c>
    </row>
    <row r="109" spans="1:30">
      <c r="B109" s="1" t="s">
        <v>82</v>
      </c>
      <c r="C109" s="81">
        <f>C105*'Datos base'!$G$46</f>
        <v>0</v>
      </c>
      <c r="D109" s="81">
        <f>D105*'Datos base'!$G$46</f>
        <v>0</v>
      </c>
      <c r="E109" s="81">
        <f>E105*'Datos base'!$G$46</f>
        <v>0</v>
      </c>
      <c r="F109" s="81">
        <f>F105*'Datos base'!$G$46</f>
        <v>0</v>
      </c>
      <c r="G109" s="81">
        <f>G105*'Datos base'!$G$46</f>
        <v>0</v>
      </c>
      <c r="H109" s="81">
        <f>H105*'Datos base'!$G$46</f>
        <v>0</v>
      </c>
      <c r="I109" s="81">
        <f>I105*'Datos base'!$G$46</f>
        <v>0</v>
      </c>
      <c r="J109" s="81">
        <f>J105*'Datos base'!$G$46</f>
        <v>0</v>
      </c>
      <c r="K109" s="81">
        <f>K105*'Datos base'!$G$46</f>
        <v>0</v>
      </c>
      <c r="L109" s="81">
        <f>L105*'Datos base'!$G$46</f>
        <v>0</v>
      </c>
      <c r="M109" s="81">
        <f>M105*'Datos base'!$G$46</f>
        <v>0</v>
      </c>
      <c r="N109" s="81">
        <f>N105*'Datos base'!$G$46</f>
        <v>0</v>
      </c>
      <c r="O109" s="130">
        <f>SUM(C109:N109)</f>
        <v>0</v>
      </c>
      <c r="P109" s="81">
        <f>P105*'Datos base'!$G$46</f>
        <v>0</v>
      </c>
      <c r="Q109" s="81">
        <f>Q105*'Datos base'!$G$46</f>
        <v>0</v>
      </c>
      <c r="R109" s="81">
        <f>R105*'Datos base'!$G$46</f>
        <v>0</v>
      </c>
      <c r="S109" s="81">
        <f>S105*'Datos base'!$G$46</f>
        <v>0</v>
      </c>
      <c r="T109" s="81">
        <f>T105*'Datos base'!$G$46</f>
        <v>0</v>
      </c>
      <c r="U109" s="81">
        <f>U105*'Datos base'!$G$46</f>
        <v>0</v>
      </c>
      <c r="V109" s="81">
        <f>V105*'Datos base'!$G$46</f>
        <v>0</v>
      </c>
      <c r="W109" s="81">
        <f>W105*'Datos base'!$G$46</f>
        <v>0</v>
      </c>
      <c r="X109" s="81">
        <f>X105*'Datos base'!$G$46</f>
        <v>0</v>
      </c>
      <c r="Y109" s="81">
        <f>Y105*'Datos base'!$G$46</f>
        <v>0</v>
      </c>
      <c r="Z109" s="81">
        <f>Z105*'Datos base'!$G$46</f>
        <v>0</v>
      </c>
      <c r="AA109" s="81">
        <f>AA105*'Datos base'!$G$46</f>
        <v>0</v>
      </c>
      <c r="AB109" s="130">
        <f>SUM(P109:AA109)</f>
        <v>0</v>
      </c>
      <c r="AC109" s="81">
        <f>AC105*'Datos base'!$G$46</f>
        <v>0</v>
      </c>
      <c r="AD109" s="81">
        <f>AD105*'Datos base'!$G$46</f>
        <v>0</v>
      </c>
    </row>
    <row r="110" spans="1:30">
      <c r="B110" s="1" t="s">
        <v>289</v>
      </c>
      <c r="C110" s="81">
        <f t="shared" ref="C110:N110" si="33">C105+C106</f>
        <v>0</v>
      </c>
      <c r="D110" s="81">
        <f t="shared" si="33"/>
        <v>0</v>
      </c>
      <c r="E110" s="81">
        <f t="shared" si="33"/>
        <v>0</v>
      </c>
      <c r="F110" s="81">
        <f t="shared" si="33"/>
        <v>0</v>
      </c>
      <c r="G110" s="81">
        <f t="shared" si="33"/>
        <v>0</v>
      </c>
      <c r="H110" s="81">
        <f t="shared" si="33"/>
        <v>0</v>
      </c>
      <c r="I110" s="81">
        <f t="shared" si="33"/>
        <v>0</v>
      </c>
      <c r="J110" s="81">
        <f t="shared" si="33"/>
        <v>0</v>
      </c>
      <c r="K110" s="81">
        <f t="shared" si="33"/>
        <v>0</v>
      </c>
      <c r="L110" s="81">
        <f t="shared" si="33"/>
        <v>0</v>
      </c>
      <c r="M110" s="81">
        <f t="shared" si="33"/>
        <v>0</v>
      </c>
      <c r="N110" s="81">
        <f t="shared" si="33"/>
        <v>0</v>
      </c>
      <c r="O110" s="130">
        <f>SUM(C110:N110)</f>
        <v>0</v>
      </c>
      <c r="P110" s="81">
        <f t="shared" ref="P110:AA110" si="34">P105+P106</f>
        <v>0</v>
      </c>
      <c r="Q110" s="81">
        <f t="shared" si="34"/>
        <v>0</v>
      </c>
      <c r="R110" s="81">
        <f t="shared" si="34"/>
        <v>0</v>
      </c>
      <c r="S110" s="81">
        <f t="shared" si="34"/>
        <v>0</v>
      </c>
      <c r="T110" s="81">
        <f t="shared" si="34"/>
        <v>0</v>
      </c>
      <c r="U110" s="81">
        <f t="shared" si="34"/>
        <v>0</v>
      </c>
      <c r="V110" s="81">
        <f t="shared" si="34"/>
        <v>0</v>
      </c>
      <c r="W110" s="81">
        <f t="shared" si="34"/>
        <v>0</v>
      </c>
      <c r="X110" s="81">
        <f t="shared" si="34"/>
        <v>0</v>
      </c>
      <c r="Y110" s="81">
        <f t="shared" si="34"/>
        <v>0</v>
      </c>
      <c r="Z110" s="81">
        <f t="shared" si="34"/>
        <v>0</v>
      </c>
      <c r="AA110" s="81">
        <f t="shared" si="34"/>
        <v>0</v>
      </c>
      <c r="AB110" s="130">
        <f>SUM(P110:AA110)</f>
        <v>0</v>
      </c>
      <c r="AC110" s="81">
        <f>AC105+AC106</f>
        <v>0</v>
      </c>
      <c r="AD110" s="81">
        <f>AD105+AD106</f>
        <v>0</v>
      </c>
    </row>
    <row r="111" spans="1:30">
      <c r="B111" s="1" t="s">
        <v>83</v>
      </c>
      <c r="C111" s="214">
        <f>C105*'Datos base'!$G$39+C106-C109</f>
        <v>0</v>
      </c>
      <c r="D111" s="81">
        <f>D105*'Datos base'!$G$39+D106-D109</f>
        <v>0</v>
      </c>
      <c r="E111" s="81">
        <f>E105*'Datos base'!$G$39+E106-E109</f>
        <v>0</v>
      </c>
      <c r="F111" s="81">
        <f>F105*'Datos base'!$G$39+F106-F109</f>
        <v>0</v>
      </c>
      <c r="G111" s="81">
        <f>G105*'Datos base'!$G$39+G106-G109</f>
        <v>0</v>
      </c>
      <c r="H111" s="81">
        <f>H105*'Datos base'!$G$39+H106-H109</f>
        <v>0</v>
      </c>
      <c r="I111" s="81">
        <f>I105*'Datos base'!$G$39+I106-I109</f>
        <v>0</v>
      </c>
      <c r="J111" s="81">
        <f>J105*'Datos base'!$G$39+J106-J109</f>
        <v>0</v>
      </c>
      <c r="K111" s="81">
        <f>K105*'Datos base'!$G$39+K106-K109</f>
        <v>0</v>
      </c>
      <c r="L111" s="81">
        <f>L105*'Datos base'!$G$39+L106-L109</f>
        <v>0</v>
      </c>
      <c r="M111" s="81">
        <f>M105*'Datos base'!$G$39+M106-M109</f>
        <v>0</v>
      </c>
      <c r="N111" s="81">
        <f>N105*'Datos base'!$G$39+N106-N109</f>
        <v>0</v>
      </c>
      <c r="O111" s="130">
        <f>SUM(C111:N111)</f>
        <v>0</v>
      </c>
      <c r="P111" s="81">
        <f>P105*'Datos base'!$G$39+P106-P109</f>
        <v>0</v>
      </c>
      <c r="Q111" s="81">
        <f>Q105*'Datos base'!$G$39+Q106-Q109</f>
        <v>0</v>
      </c>
      <c r="R111" s="81">
        <f>R105*'Datos base'!$G$39+R106-R109</f>
        <v>0</v>
      </c>
      <c r="S111" s="81">
        <f>S105*'Datos base'!$G$39+S106-S109</f>
        <v>0</v>
      </c>
      <c r="T111" s="81">
        <f>T105*'Datos base'!$G$39+T106-T109</f>
        <v>0</v>
      </c>
      <c r="U111" s="81">
        <f>U105*'Datos base'!$G$39+U106-U109</f>
        <v>0</v>
      </c>
      <c r="V111" s="81">
        <f>V105*'Datos base'!$G$39+V106-V109</f>
        <v>0</v>
      </c>
      <c r="W111" s="81">
        <f>W105*'Datos base'!$G$39+W106-W109</f>
        <v>0</v>
      </c>
      <c r="X111" s="81">
        <f>X105*'Datos base'!$G$39+X106-X109</f>
        <v>0</v>
      </c>
      <c r="Y111" s="81">
        <f>Y105*'Datos base'!$G$39+Y106-Y109</f>
        <v>0</v>
      </c>
      <c r="Z111" s="81">
        <f>Z105*'Datos base'!$G$39+Z106-Z109</f>
        <v>0</v>
      </c>
      <c r="AA111" s="81">
        <f>AA105*'Datos base'!$G$39+AA106-AA109</f>
        <v>0</v>
      </c>
      <c r="AB111" s="130">
        <f>SUM(P111:AA111)</f>
        <v>0</v>
      </c>
      <c r="AC111" s="81">
        <f>AC105*'Datos base'!$G$39+AC106-AC109</f>
        <v>0</v>
      </c>
      <c r="AD111" s="81">
        <f>AD105*'Datos base'!$G$39+AD106-AD109</f>
        <v>0</v>
      </c>
    </row>
    <row r="112" spans="1:30">
      <c r="B112" s="1" t="s">
        <v>170</v>
      </c>
      <c r="C112" s="81">
        <f>C105*'Datos base'!$G$40</f>
        <v>0</v>
      </c>
      <c r="D112" s="81">
        <f>D105*'Datos base'!$G$40</f>
        <v>0</v>
      </c>
      <c r="E112" s="81">
        <f>E105*'Datos base'!$G$40</f>
        <v>0</v>
      </c>
      <c r="F112" s="81">
        <f>F105*'Datos base'!$G$40</f>
        <v>0</v>
      </c>
      <c r="G112" s="81">
        <f>G105*'Datos base'!$G$40</f>
        <v>0</v>
      </c>
      <c r="H112" s="81">
        <f>H105*'Datos base'!$G$40</f>
        <v>0</v>
      </c>
      <c r="I112" s="81">
        <f>I105*'Datos base'!$G$40</f>
        <v>0</v>
      </c>
      <c r="J112" s="81">
        <f>J105*'Datos base'!$G$40</f>
        <v>0</v>
      </c>
      <c r="K112" s="81">
        <f>K105*'Datos base'!$G$40</f>
        <v>0</v>
      </c>
      <c r="L112" s="81">
        <f>L105*'Datos base'!$G$40</f>
        <v>0</v>
      </c>
      <c r="M112" s="81">
        <f>M105*'Datos base'!$G$40</f>
        <v>0</v>
      </c>
      <c r="N112" s="81">
        <f>N105*'Datos base'!$G$40</f>
        <v>0</v>
      </c>
      <c r="O112" s="81">
        <f>O105*'Datos base'!$G$40</f>
        <v>0</v>
      </c>
      <c r="P112" s="81">
        <f>P105*'Datos base'!$G$40</f>
        <v>0</v>
      </c>
      <c r="Q112" s="81">
        <f>Q105*'Datos base'!$G$40</f>
        <v>0</v>
      </c>
      <c r="R112" s="81">
        <f>R105*'Datos base'!$G$40</f>
        <v>0</v>
      </c>
      <c r="S112" s="81">
        <f>S105*'Datos base'!$G$40</f>
        <v>0</v>
      </c>
      <c r="T112" s="81">
        <f>T105*'Datos base'!$G$40</f>
        <v>0</v>
      </c>
      <c r="U112" s="81">
        <f>U105*'Datos base'!$G$40</f>
        <v>0</v>
      </c>
      <c r="V112" s="81">
        <f>V105*'Datos base'!$G$40</f>
        <v>0</v>
      </c>
      <c r="W112" s="81">
        <f>W105*'Datos base'!$G$40</f>
        <v>0</v>
      </c>
      <c r="X112" s="81">
        <f>X105*'Datos base'!$G$40</f>
        <v>0</v>
      </c>
      <c r="Y112" s="81">
        <f>Y105*'Datos base'!$G$40</f>
        <v>0</v>
      </c>
      <c r="Z112" s="81">
        <f>Z105*'Datos base'!$G$40</f>
        <v>0</v>
      </c>
      <c r="AA112" s="81">
        <f>AA105*'Datos base'!$G$40</f>
        <v>0</v>
      </c>
      <c r="AB112" s="81">
        <f>AB105*'Datos base'!$G$40</f>
        <v>0</v>
      </c>
      <c r="AC112" s="81">
        <f>AC105*'Datos base'!$G$40</f>
        <v>0</v>
      </c>
      <c r="AD112" s="81">
        <f>AD105*'Datos base'!$G$40</f>
        <v>0</v>
      </c>
    </row>
    <row r="113" spans="2:47">
      <c r="B113" s="1" t="s">
        <v>84</v>
      </c>
      <c r="C113" s="81">
        <v>0</v>
      </c>
      <c r="D113" s="81">
        <f t="shared" ref="D113:N113" si="35">C112</f>
        <v>0</v>
      </c>
      <c r="E113" s="81">
        <f t="shared" si="35"/>
        <v>0</v>
      </c>
      <c r="F113" s="81">
        <f t="shared" si="35"/>
        <v>0</v>
      </c>
      <c r="G113" s="81">
        <f t="shared" si="35"/>
        <v>0</v>
      </c>
      <c r="H113" s="81">
        <f t="shared" si="35"/>
        <v>0</v>
      </c>
      <c r="I113" s="81">
        <f t="shared" si="35"/>
        <v>0</v>
      </c>
      <c r="J113" s="81">
        <f t="shared" si="35"/>
        <v>0</v>
      </c>
      <c r="K113" s="81">
        <f t="shared" si="35"/>
        <v>0</v>
      </c>
      <c r="L113" s="81">
        <f t="shared" si="35"/>
        <v>0</v>
      </c>
      <c r="M113" s="81">
        <f t="shared" si="35"/>
        <v>0</v>
      </c>
      <c r="N113" s="81">
        <f t="shared" si="35"/>
        <v>0</v>
      </c>
      <c r="O113" s="81">
        <f>SUM(C113:N113)</f>
        <v>0</v>
      </c>
      <c r="P113" s="81">
        <f>+N112</f>
        <v>0</v>
      </c>
      <c r="Q113" s="81">
        <f>P112</f>
        <v>0</v>
      </c>
      <c r="R113" s="81">
        <f t="shared" ref="R113" si="36">Q112</f>
        <v>0</v>
      </c>
      <c r="S113" s="81">
        <f t="shared" ref="S113" si="37">R112</f>
        <v>0</v>
      </c>
      <c r="T113" s="81">
        <f t="shared" ref="T113" si="38">S112</f>
        <v>0</v>
      </c>
      <c r="U113" s="81">
        <f t="shared" ref="U113" si="39">T112</f>
        <v>0</v>
      </c>
      <c r="V113" s="81">
        <f t="shared" ref="V113" si="40">U112</f>
        <v>0</v>
      </c>
      <c r="W113" s="81">
        <f t="shared" ref="W113" si="41">V112</f>
        <v>0</v>
      </c>
      <c r="X113" s="81">
        <f t="shared" ref="X113" si="42">W112</f>
        <v>0</v>
      </c>
      <c r="Y113" s="81">
        <f t="shared" ref="Y113" si="43">X112</f>
        <v>0</v>
      </c>
      <c r="Z113" s="81">
        <f t="shared" ref="Z113" si="44">Y112</f>
        <v>0</v>
      </c>
      <c r="AA113" s="81">
        <f t="shared" ref="AA113" si="45">Z112</f>
        <v>0</v>
      </c>
      <c r="AB113" s="81">
        <f>SUM(P113:AA113)</f>
        <v>0</v>
      </c>
      <c r="AC113" s="81">
        <f>AC112*11/12+AB115</f>
        <v>0</v>
      </c>
      <c r="AD113" s="81">
        <f>AD112*11/12+AC115</f>
        <v>0</v>
      </c>
    </row>
    <row r="114" spans="2:47">
      <c r="B114" s="1" t="s">
        <v>85</v>
      </c>
      <c r="C114" s="81">
        <f>C111+C113</f>
        <v>0</v>
      </c>
      <c r="D114" s="81">
        <f t="shared" ref="D114:N114" si="46">D111+D113</f>
        <v>0</v>
      </c>
      <c r="E114" s="81">
        <f t="shared" si="46"/>
        <v>0</v>
      </c>
      <c r="F114" s="81">
        <f t="shared" si="46"/>
        <v>0</v>
      </c>
      <c r="G114" s="81">
        <f t="shared" si="46"/>
        <v>0</v>
      </c>
      <c r="H114" s="81">
        <f t="shared" si="46"/>
        <v>0</v>
      </c>
      <c r="I114" s="81">
        <f t="shared" si="46"/>
        <v>0</v>
      </c>
      <c r="J114" s="81">
        <f t="shared" si="46"/>
        <v>0</v>
      </c>
      <c r="K114" s="81">
        <f t="shared" si="46"/>
        <v>0</v>
      </c>
      <c r="L114" s="81">
        <f t="shared" si="46"/>
        <v>0</v>
      </c>
      <c r="M114" s="81">
        <f t="shared" si="46"/>
        <v>0</v>
      </c>
      <c r="N114" s="81">
        <f t="shared" si="46"/>
        <v>0</v>
      </c>
      <c r="O114" s="81">
        <f>SUM(C114:N114)</f>
        <v>0</v>
      </c>
      <c r="P114" s="81">
        <f t="shared" ref="P114:AA114" si="47">P111+P113</f>
        <v>0</v>
      </c>
      <c r="Q114" s="81">
        <f t="shared" si="47"/>
        <v>0</v>
      </c>
      <c r="R114" s="81">
        <f t="shared" si="47"/>
        <v>0</v>
      </c>
      <c r="S114" s="81">
        <f t="shared" si="47"/>
        <v>0</v>
      </c>
      <c r="T114" s="81">
        <f t="shared" si="47"/>
        <v>0</v>
      </c>
      <c r="U114" s="81">
        <f t="shared" si="47"/>
        <v>0</v>
      </c>
      <c r="V114" s="81">
        <f t="shared" si="47"/>
        <v>0</v>
      </c>
      <c r="W114" s="81">
        <f t="shared" si="47"/>
        <v>0</v>
      </c>
      <c r="X114" s="81">
        <f t="shared" si="47"/>
        <v>0</v>
      </c>
      <c r="Y114" s="81">
        <f t="shared" si="47"/>
        <v>0</v>
      </c>
      <c r="Z114" s="81">
        <f t="shared" si="47"/>
        <v>0</v>
      </c>
      <c r="AA114" s="81">
        <f t="shared" si="47"/>
        <v>0</v>
      </c>
      <c r="AB114" s="81">
        <f>SUM(P114:AA114)</f>
        <v>0</v>
      </c>
      <c r="AC114" s="81">
        <f>AC111+AC113</f>
        <v>0</v>
      </c>
      <c r="AD114" s="81">
        <f>AD111+AD113</f>
        <v>0</v>
      </c>
    </row>
    <row r="115" spans="2:47">
      <c r="B115" s="1" t="s">
        <v>164</v>
      </c>
      <c r="C115" s="81">
        <f>C112</f>
        <v>0</v>
      </c>
      <c r="D115" s="81">
        <f t="shared" ref="D115:N115" si="48">C115+D112-D113</f>
        <v>0</v>
      </c>
      <c r="E115" s="81">
        <f t="shared" si="48"/>
        <v>0</v>
      </c>
      <c r="F115" s="81">
        <f t="shared" si="48"/>
        <v>0</v>
      </c>
      <c r="G115" s="81">
        <f t="shared" si="48"/>
        <v>0</v>
      </c>
      <c r="H115" s="81">
        <f t="shared" si="48"/>
        <v>0</v>
      </c>
      <c r="I115" s="81">
        <f t="shared" si="48"/>
        <v>0</v>
      </c>
      <c r="J115" s="81">
        <f t="shared" si="48"/>
        <v>0</v>
      </c>
      <c r="K115" s="81">
        <f t="shared" si="48"/>
        <v>0</v>
      </c>
      <c r="L115" s="81">
        <f t="shared" si="48"/>
        <v>0</v>
      </c>
      <c r="M115" s="81">
        <f t="shared" si="48"/>
        <v>0</v>
      </c>
      <c r="N115" s="81">
        <f t="shared" si="48"/>
        <v>0</v>
      </c>
      <c r="O115" s="81">
        <f>N115</f>
        <v>0</v>
      </c>
      <c r="P115" s="81">
        <f>P112</f>
        <v>0</v>
      </c>
      <c r="Q115" s="81">
        <f t="shared" ref="Q115" si="49">P115+Q112-Q113</f>
        <v>0</v>
      </c>
      <c r="R115" s="81">
        <f t="shared" ref="R115" si="50">Q115+R112-R113</f>
        <v>0</v>
      </c>
      <c r="S115" s="81">
        <f t="shared" ref="S115" si="51">R115+S112-S113</f>
        <v>0</v>
      </c>
      <c r="T115" s="81">
        <f t="shared" ref="T115" si="52">S115+T112-T113</f>
        <v>0</v>
      </c>
      <c r="U115" s="81">
        <f t="shared" ref="U115" si="53">T115+U112-U113</f>
        <v>0</v>
      </c>
      <c r="V115" s="81">
        <f t="shared" ref="V115" si="54">U115+V112-V113</f>
        <v>0</v>
      </c>
      <c r="W115" s="81">
        <f t="shared" ref="W115" si="55">V115+W112-W113</f>
        <v>0</v>
      </c>
      <c r="X115" s="81">
        <f t="shared" ref="X115" si="56">W115+X112-X113</f>
        <v>0</v>
      </c>
      <c r="Y115" s="81">
        <f t="shared" ref="Y115" si="57">X115+Y112-Y113</f>
        <v>0</v>
      </c>
      <c r="Z115" s="81">
        <f t="shared" ref="Z115" si="58">Y115+Z112-Z113</f>
        <v>0</v>
      </c>
      <c r="AA115" s="81">
        <f t="shared" ref="AA115" si="59">Z115+AA112-AA113</f>
        <v>0</v>
      </c>
      <c r="AB115" s="81">
        <f>AA115</f>
        <v>0</v>
      </c>
      <c r="AC115" s="81">
        <f>AB115+AC112-AC113</f>
        <v>0</v>
      </c>
      <c r="AD115" s="81">
        <f>AC115+AD112-AD113</f>
        <v>0</v>
      </c>
    </row>
    <row r="116" spans="2:47">
      <c r="B116" s="25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</row>
    <row r="117" spans="2:47"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27"/>
      <c r="AN117" s="27"/>
      <c r="AO117" s="27"/>
      <c r="AP117" s="27"/>
      <c r="AQ117" s="27"/>
      <c r="AR117" s="27"/>
      <c r="AS117" s="27"/>
      <c r="AT117" s="27"/>
      <c r="AU117" s="27"/>
    </row>
    <row r="118" spans="2:47">
      <c r="H118" s="25"/>
      <c r="I118" s="25"/>
      <c r="J118" s="25"/>
      <c r="K118" s="25"/>
      <c r="L118" s="25"/>
      <c r="M118" s="25"/>
    </row>
    <row r="119" spans="2:47">
      <c r="H119" s="25"/>
      <c r="I119" s="25"/>
      <c r="J119" s="25"/>
      <c r="K119" s="25"/>
      <c r="L119" s="25"/>
      <c r="M119" s="25"/>
    </row>
    <row r="120" spans="2:47">
      <c r="H120" s="25"/>
      <c r="I120" s="25"/>
      <c r="J120" s="25"/>
      <c r="K120" s="25"/>
      <c r="L120" s="25"/>
      <c r="M120" s="25"/>
    </row>
    <row r="121" spans="2:47">
      <c r="H121" s="25"/>
      <c r="I121" s="25"/>
      <c r="J121" s="25"/>
      <c r="K121" s="25"/>
      <c r="L121" s="25"/>
      <c r="M121" s="25"/>
    </row>
    <row r="122" spans="2:47">
      <c r="H122" s="25"/>
      <c r="I122" s="25"/>
      <c r="J122" s="25"/>
      <c r="K122" s="25"/>
      <c r="L122" s="25"/>
      <c r="M122" s="25"/>
    </row>
    <row r="123" spans="2:47">
      <c r="H123" s="25"/>
      <c r="I123" s="25"/>
      <c r="J123" s="25"/>
      <c r="K123" s="25"/>
      <c r="L123" s="25"/>
      <c r="M123" s="25"/>
    </row>
    <row r="124" spans="2:47">
      <c r="H124" s="25"/>
      <c r="I124" s="25"/>
      <c r="J124" s="25"/>
      <c r="K124" s="25"/>
      <c r="L124" s="25"/>
      <c r="M124" s="25"/>
    </row>
    <row r="125" spans="2:47">
      <c r="H125" s="25"/>
      <c r="I125" s="25"/>
      <c r="J125" s="25"/>
      <c r="K125" s="25"/>
      <c r="L125" s="25"/>
      <c r="M125" s="25"/>
    </row>
    <row r="126" spans="2:47">
      <c r="H126" s="25"/>
      <c r="I126" s="25"/>
      <c r="J126" s="25"/>
      <c r="K126" s="25"/>
      <c r="L126" s="25"/>
      <c r="M126" s="25"/>
    </row>
    <row r="127" spans="2:47">
      <c r="H127" s="25"/>
      <c r="I127" s="25"/>
      <c r="J127" s="25"/>
      <c r="K127" s="25"/>
      <c r="L127" s="25"/>
      <c r="M127" s="25"/>
    </row>
    <row r="128" spans="2:47">
      <c r="H128" s="25"/>
      <c r="I128" s="25"/>
      <c r="J128" s="25"/>
      <c r="K128" s="25"/>
      <c r="L128" s="25"/>
      <c r="M128" s="25"/>
    </row>
    <row r="129" spans="8:47">
      <c r="H129" s="25"/>
      <c r="I129" s="25"/>
      <c r="J129" s="25"/>
      <c r="K129" s="25"/>
      <c r="L129" s="25"/>
      <c r="M129" s="25"/>
    </row>
    <row r="130" spans="8:47">
      <c r="H130" s="25"/>
      <c r="I130" s="25"/>
      <c r="J130" s="25"/>
      <c r="K130" s="25"/>
      <c r="L130" s="25"/>
      <c r="M130" s="25"/>
    </row>
    <row r="131" spans="8:47">
      <c r="H131" s="25"/>
      <c r="I131" s="25"/>
      <c r="J131" s="25"/>
      <c r="K131" s="25"/>
      <c r="L131" s="25"/>
      <c r="M131" s="25"/>
    </row>
    <row r="132" spans="8:47">
      <c r="H132" s="25"/>
      <c r="I132" s="25"/>
      <c r="J132" s="25"/>
      <c r="K132" s="25"/>
      <c r="L132" s="25"/>
      <c r="M132" s="25"/>
    </row>
    <row r="133" spans="8:47">
      <c r="H133" s="25"/>
      <c r="I133" s="25"/>
      <c r="J133" s="25"/>
      <c r="K133" s="25"/>
      <c r="L133" s="25"/>
      <c r="M133" s="25"/>
    </row>
    <row r="134" spans="8:47">
      <c r="H134" s="25"/>
      <c r="I134" s="25"/>
      <c r="J134" s="25"/>
      <c r="K134" s="25"/>
      <c r="L134" s="25"/>
      <c r="M134" s="25"/>
    </row>
    <row r="135" spans="8:47">
      <c r="H135" s="25"/>
      <c r="I135" s="25"/>
      <c r="J135" s="25"/>
      <c r="K135" s="25"/>
      <c r="L135" s="25"/>
      <c r="M135" s="25"/>
    </row>
    <row r="136" spans="8:47"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  <c r="AQ136" s="25"/>
      <c r="AR136" s="25"/>
      <c r="AS136" s="25"/>
      <c r="AT136" s="25"/>
      <c r="AU136" s="25"/>
    </row>
  </sheetData>
  <mergeCells count="7">
    <mergeCell ref="B72:AU72"/>
    <mergeCell ref="B38:AU38"/>
    <mergeCell ref="B1:F1"/>
    <mergeCell ref="C39:N39"/>
    <mergeCell ref="C73:N73"/>
    <mergeCell ref="P39:AA39"/>
    <mergeCell ref="P73:AA73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60"/>
  <sheetViews>
    <sheetView tabSelected="1" zoomScale="110" zoomScaleNormal="110" workbookViewId="0">
      <selection activeCell="A4" sqref="A4:C19"/>
    </sheetView>
  </sheetViews>
  <sheetFormatPr baseColWidth="10" defaultColWidth="9.140625" defaultRowHeight="12.75"/>
  <cols>
    <col min="1" max="1" width="30.5703125" bestFit="1" customWidth="1"/>
    <col min="2" max="2" width="9.5703125" style="96" customWidth="1"/>
    <col min="3" max="3" width="11.5703125" style="96" customWidth="1"/>
    <col min="4" max="4" width="12.28515625" style="96" customWidth="1"/>
    <col min="5" max="5" width="2.42578125" style="96" customWidth="1"/>
    <col min="6" max="6" width="9.5703125" style="96" customWidth="1"/>
    <col min="7" max="7" width="11.5703125" style="96" customWidth="1"/>
    <col min="8" max="8" width="12.28515625" style="96" customWidth="1"/>
    <col min="9" max="9" width="2.28515625" style="96" customWidth="1"/>
    <col min="10" max="10" width="9" customWidth="1"/>
    <col min="11" max="12" width="12.42578125" customWidth="1"/>
    <col min="13" max="13" width="2.140625" customWidth="1"/>
    <col min="14" max="14" width="9.5703125" customWidth="1"/>
    <col min="15" max="15" width="11.5703125" customWidth="1"/>
    <col min="16" max="16" width="12.28515625" customWidth="1"/>
    <col min="17" max="17" width="2.140625" customWidth="1"/>
    <col min="18" max="18" width="9.5703125" customWidth="1"/>
    <col min="19" max="19" width="11.5703125" customWidth="1"/>
    <col min="20" max="20" width="12.28515625" customWidth="1"/>
    <col min="21" max="21" width="4.5703125" customWidth="1"/>
    <col min="22" max="22" width="29.85546875" bestFit="1" customWidth="1"/>
    <col min="23" max="271" width="11.42578125" customWidth="1"/>
  </cols>
  <sheetData>
    <row r="1" spans="1:27" ht="7.5" customHeight="1"/>
    <row r="2" spans="1:27">
      <c r="A2" s="92" t="s">
        <v>317</v>
      </c>
      <c r="B2" s="241" t="s">
        <v>186</v>
      </c>
      <c r="C2" s="241"/>
      <c r="D2" s="241"/>
      <c r="E2" s="97"/>
      <c r="F2" s="241">
        <f>X3</f>
        <v>2025</v>
      </c>
      <c r="G2" s="241"/>
      <c r="H2" s="241"/>
      <c r="I2" s="97"/>
      <c r="J2" s="241">
        <f>Y3</f>
        <v>2026</v>
      </c>
      <c r="K2" s="241"/>
      <c r="L2" s="241"/>
      <c r="M2" s="24"/>
      <c r="N2" s="241">
        <f>Z3</f>
        <v>2027</v>
      </c>
      <c r="O2" s="241"/>
      <c r="P2" s="241"/>
      <c r="Q2" s="24"/>
      <c r="R2" s="241">
        <f>AA3</f>
        <v>2028</v>
      </c>
      <c r="S2" s="241"/>
      <c r="T2" s="241"/>
      <c r="U2" s="97"/>
      <c r="V2" s="231" t="s">
        <v>226</v>
      </c>
      <c r="W2" s="231"/>
      <c r="X2" s="231"/>
      <c r="Y2" s="231"/>
      <c r="Z2" s="231"/>
      <c r="AA2" s="231"/>
    </row>
    <row r="3" spans="1:27">
      <c r="A3" s="58" t="s">
        <v>158</v>
      </c>
      <c r="B3" s="152" t="s">
        <v>3</v>
      </c>
      <c r="C3" s="152" t="s">
        <v>4</v>
      </c>
      <c r="D3" s="152" t="s">
        <v>5</v>
      </c>
      <c r="E3" s="24"/>
      <c r="F3" s="152" t="s">
        <v>3</v>
      </c>
      <c r="G3" s="152" t="s">
        <v>4</v>
      </c>
      <c r="H3" s="152" t="s">
        <v>5</v>
      </c>
      <c r="I3" s="24"/>
      <c r="J3" s="152" t="s">
        <v>3</v>
      </c>
      <c r="K3" s="152" t="s">
        <v>4</v>
      </c>
      <c r="L3" s="152" t="s">
        <v>5</v>
      </c>
      <c r="M3" s="98"/>
      <c r="N3" s="152" t="s">
        <v>3</v>
      </c>
      <c r="O3" s="152" t="s">
        <v>4</v>
      </c>
      <c r="P3" s="152" t="s">
        <v>5</v>
      </c>
      <c r="Q3" s="98"/>
      <c r="R3" s="152" t="s">
        <v>3</v>
      </c>
      <c r="S3" s="152" t="s">
        <v>4</v>
      </c>
      <c r="T3" s="152" t="s">
        <v>5</v>
      </c>
      <c r="V3" s="44"/>
      <c r="W3" s="52" t="s">
        <v>132</v>
      </c>
      <c r="X3" s="45">
        <f>'A.Tecnico(compras)'!O74</f>
        <v>2025</v>
      </c>
      <c r="Y3" s="45">
        <f>'A.Tecnico(compras)'!AB74</f>
        <v>2026</v>
      </c>
      <c r="Z3" s="45">
        <f>'A.Tecnico(compras)'!AC74</f>
        <v>2027</v>
      </c>
      <c r="AA3" s="76">
        <f>'A.Tecnico(compras)'!AD74</f>
        <v>2028</v>
      </c>
    </row>
    <row r="4" spans="1:27">
      <c r="A4" s="181"/>
      <c r="B4" s="28"/>
      <c r="C4" s="28"/>
      <c r="D4" s="1">
        <f t="shared" ref="D4:D9" si="0">B4*C4</f>
        <v>0</v>
      </c>
      <c r="E4" s="93"/>
      <c r="F4" s="28">
        <v>0</v>
      </c>
      <c r="G4" s="28">
        <v>0</v>
      </c>
      <c r="H4" s="1">
        <f t="shared" ref="H4:H9" si="1">F4*G4</f>
        <v>0</v>
      </c>
      <c r="I4" s="93"/>
      <c r="J4" s="28">
        <v>0</v>
      </c>
      <c r="K4" s="28">
        <v>0</v>
      </c>
      <c r="L4" s="1">
        <f t="shared" ref="L4:L9" si="2">J4*K4</f>
        <v>0</v>
      </c>
      <c r="M4" s="99"/>
      <c r="N4" s="28">
        <v>0</v>
      </c>
      <c r="O4" s="28">
        <v>0</v>
      </c>
      <c r="P4" s="1">
        <f t="shared" ref="P4:P9" si="3">N4*O4</f>
        <v>0</v>
      </c>
      <c r="Q4" s="99"/>
      <c r="R4" s="28">
        <v>0</v>
      </c>
      <c r="S4" s="28">
        <v>0</v>
      </c>
      <c r="T4" s="1">
        <f t="shared" ref="T4:T9" si="4">R4*S4</f>
        <v>0</v>
      </c>
      <c r="V4" s="46" t="s">
        <v>309</v>
      </c>
      <c r="W4" s="12"/>
      <c r="X4" s="12"/>
      <c r="Y4" s="12"/>
      <c r="Z4" s="12"/>
      <c r="AA4" s="12"/>
    </row>
    <row r="5" spans="1:27">
      <c r="A5" s="181"/>
      <c r="B5" s="28"/>
      <c r="C5" s="28"/>
      <c r="D5" s="1">
        <f t="shared" si="0"/>
        <v>0</v>
      </c>
      <c r="E5" s="93"/>
      <c r="F5" s="28">
        <v>0</v>
      </c>
      <c r="G5" s="28">
        <v>0</v>
      </c>
      <c r="H5" s="1">
        <f t="shared" si="1"/>
        <v>0</v>
      </c>
      <c r="I5" s="93"/>
      <c r="J5" s="28">
        <v>0</v>
      </c>
      <c r="K5" s="28">
        <v>0</v>
      </c>
      <c r="L5" s="1">
        <f t="shared" si="2"/>
        <v>0</v>
      </c>
      <c r="M5" s="147"/>
      <c r="N5" s="28">
        <v>0</v>
      </c>
      <c r="O5" s="28">
        <v>0</v>
      </c>
      <c r="P5" s="1">
        <f t="shared" si="3"/>
        <v>0</v>
      </c>
      <c r="Q5" s="147"/>
      <c r="R5" s="28">
        <v>0</v>
      </c>
      <c r="S5" s="28">
        <v>0</v>
      </c>
      <c r="T5" s="1">
        <f t="shared" si="4"/>
        <v>0</v>
      </c>
      <c r="V5" s="49" t="s">
        <v>86</v>
      </c>
      <c r="W5" s="13">
        <f>+D12</f>
        <v>0</v>
      </c>
      <c r="X5" s="13">
        <f>+W5+H12</f>
        <v>0</v>
      </c>
      <c r="Y5" s="13">
        <f>+X5+L12</f>
        <v>0</v>
      </c>
      <c r="Z5" s="13">
        <f>+Y5+P12</f>
        <v>0</v>
      </c>
      <c r="AA5" s="13">
        <f>+Z5+T12</f>
        <v>0</v>
      </c>
    </row>
    <row r="6" spans="1:27">
      <c r="A6" s="181"/>
      <c r="B6" s="28"/>
      <c r="C6" s="28"/>
      <c r="D6" s="1">
        <f t="shared" si="0"/>
        <v>0</v>
      </c>
      <c r="E6" s="94"/>
      <c r="F6" s="28">
        <v>0</v>
      </c>
      <c r="G6" s="28">
        <v>0</v>
      </c>
      <c r="H6" s="1">
        <f t="shared" si="1"/>
        <v>0</v>
      </c>
      <c r="I6" s="94"/>
      <c r="J6" s="28">
        <v>0</v>
      </c>
      <c r="K6" s="28">
        <v>0</v>
      </c>
      <c r="L6" s="1">
        <f t="shared" si="2"/>
        <v>0</v>
      </c>
      <c r="M6" s="133"/>
      <c r="N6" s="28">
        <v>0</v>
      </c>
      <c r="O6" s="28">
        <v>0</v>
      </c>
      <c r="P6" s="1">
        <f t="shared" si="3"/>
        <v>0</v>
      </c>
      <c r="Q6" s="133"/>
      <c r="R6" s="28">
        <v>0</v>
      </c>
      <c r="S6" s="28">
        <v>0</v>
      </c>
      <c r="T6" s="1">
        <f t="shared" si="4"/>
        <v>0</v>
      </c>
      <c r="V6" s="49" t="s">
        <v>87</v>
      </c>
      <c r="W6" s="13">
        <v>0</v>
      </c>
      <c r="X6" s="13">
        <f>X5-W5-H12</f>
        <v>0</v>
      </c>
      <c r="Y6" s="13">
        <f>Y5-X5-L12</f>
        <v>0</v>
      </c>
      <c r="Z6" s="13">
        <f>Z5-Y5-P12</f>
        <v>0</v>
      </c>
      <c r="AA6" s="13">
        <f>AA5-Z5-T12</f>
        <v>0</v>
      </c>
    </row>
    <row r="7" spans="1:27">
      <c r="A7" s="181"/>
      <c r="B7" s="28"/>
      <c r="C7" s="28"/>
      <c r="D7" s="1">
        <f t="shared" si="0"/>
        <v>0</v>
      </c>
      <c r="E7" s="95"/>
      <c r="F7" s="28">
        <v>0</v>
      </c>
      <c r="G7" s="28">
        <v>0</v>
      </c>
      <c r="H7" s="1">
        <f t="shared" si="1"/>
        <v>0</v>
      </c>
      <c r="I7" s="95"/>
      <c r="J7" s="28">
        <v>0</v>
      </c>
      <c r="K7" s="28">
        <v>0</v>
      </c>
      <c r="L7" s="1">
        <f t="shared" si="2"/>
        <v>0</v>
      </c>
      <c r="M7" s="133"/>
      <c r="N7" s="28">
        <v>0</v>
      </c>
      <c r="O7" s="28">
        <v>0</v>
      </c>
      <c r="P7" s="1">
        <f t="shared" si="3"/>
        <v>0</v>
      </c>
      <c r="Q7" s="133"/>
      <c r="R7" s="28">
        <v>0</v>
      </c>
      <c r="S7" s="28">
        <v>0</v>
      </c>
      <c r="T7" s="1">
        <f t="shared" si="4"/>
        <v>0</v>
      </c>
      <c r="V7" s="49" t="s">
        <v>88</v>
      </c>
      <c r="W7" s="13">
        <v>0</v>
      </c>
      <c r="X7" s="13">
        <f>+W5/1</f>
        <v>0</v>
      </c>
      <c r="Y7" s="13">
        <f>+(X5-W5)/1</f>
        <v>0</v>
      </c>
      <c r="Z7" s="13">
        <f t="shared" ref="Z7:AA7" si="5">+(Y5-X5)/1</f>
        <v>0</v>
      </c>
      <c r="AA7" s="13">
        <f t="shared" si="5"/>
        <v>0</v>
      </c>
    </row>
    <row r="8" spans="1:27">
      <c r="A8" s="181"/>
      <c r="B8" s="28"/>
      <c r="C8" s="28"/>
      <c r="D8" s="1">
        <f t="shared" si="0"/>
        <v>0</v>
      </c>
      <c r="E8" s="95"/>
      <c r="F8" s="28">
        <v>0</v>
      </c>
      <c r="G8" s="28">
        <v>0</v>
      </c>
      <c r="H8" s="1">
        <f t="shared" si="1"/>
        <v>0</v>
      </c>
      <c r="J8" s="28">
        <v>0</v>
      </c>
      <c r="K8" s="28">
        <v>0</v>
      </c>
      <c r="L8" s="1">
        <f t="shared" si="2"/>
        <v>0</v>
      </c>
      <c r="N8" s="28">
        <v>0</v>
      </c>
      <c r="O8" s="28">
        <v>0</v>
      </c>
      <c r="P8" s="1">
        <f t="shared" si="3"/>
        <v>0</v>
      </c>
      <c r="R8" s="28">
        <v>0</v>
      </c>
      <c r="S8" s="28">
        <v>0</v>
      </c>
      <c r="T8" s="1">
        <f t="shared" si="4"/>
        <v>0</v>
      </c>
      <c r="V8" s="49" t="s">
        <v>62</v>
      </c>
      <c r="W8" s="13">
        <v>0</v>
      </c>
      <c r="X8" s="13">
        <f>W8+X7</f>
        <v>0</v>
      </c>
      <c r="Y8" s="13">
        <f t="shared" ref="Y8:AA8" si="6">X8+Y7</f>
        <v>0</v>
      </c>
      <c r="Z8" s="13">
        <f t="shared" si="6"/>
        <v>0</v>
      </c>
      <c r="AA8" s="13">
        <f t="shared" si="6"/>
        <v>0</v>
      </c>
    </row>
    <row r="9" spans="1:27">
      <c r="A9" s="181"/>
      <c r="B9" s="28"/>
      <c r="C9" s="28"/>
      <c r="D9" s="1">
        <f t="shared" si="0"/>
        <v>0</v>
      </c>
      <c r="E9" s="93"/>
      <c r="F9" s="28">
        <v>0</v>
      </c>
      <c r="G9" s="28">
        <v>0</v>
      </c>
      <c r="H9" s="1">
        <f t="shared" si="1"/>
        <v>0</v>
      </c>
      <c r="J9" s="28">
        <v>0</v>
      </c>
      <c r="K9" s="28">
        <v>0</v>
      </c>
      <c r="L9" s="1">
        <f t="shared" si="2"/>
        <v>0</v>
      </c>
      <c r="N9" s="28">
        <v>0</v>
      </c>
      <c r="O9" s="28">
        <v>0</v>
      </c>
      <c r="P9" s="1">
        <f t="shared" si="3"/>
        <v>0</v>
      </c>
      <c r="R9" s="28">
        <v>0</v>
      </c>
      <c r="S9" s="28">
        <v>0</v>
      </c>
      <c r="T9" s="1">
        <f t="shared" si="4"/>
        <v>0</v>
      </c>
      <c r="V9" s="49" t="s">
        <v>89</v>
      </c>
      <c r="W9" s="13">
        <f>W5-W8</f>
        <v>0</v>
      </c>
      <c r="X9" s="13">
        <f>X5-X8</f>
        <v>0</v>
      </c>
      <c r="Y9" s="13">
        <f>Y5-Y8</f>
        <v>0</v>
      </c>
      <c r="Z9" s="13">
        <f>Z5-Z8</f>
        <v>0</v>
      </c>
      <c r="AA9" s="13">
        <f>AA5-AA8</f>
        <v>0</v>
      </c>
    </row>
    <row r="10" spans="1:27">
      <c r="A10" s="181"/>
      <c r="B10" s="28"/>
      <c r="C10" s="28"/>
      <c r="D10" s="1">
        <f t="shared" ref="D10:D11" si="7">B10*C10</f>
        <v>0</v>
      </c>
      <c r="E10" s="93"/>
      <c r="F10" s="28">
        <v>0</v>
      </c>
      <c r="G10" s="28">
        <v>0</v>
      </c>
      <c r="H10" s="1">
        <f t="shared" ref="H10:H11" si="8">F10*G10</f>
        <v>0</v>
      </c>
      <c r="I10" s="93"/>
      <c r="J10" s="28">
        <v>0</v>
      </c>
      <c r="K10" s="28">
        <v>0</v>
      </c>
      <c r="L10" s="1">
        <f t="shared" ref="L10:L11" si="9">J10*K10</f>
        <v>0</v>
      </c>
      <c r="M10" s="39"/>
      <c r="N10" s="28">
        <v>0</v>
      </c>
      <c r="O10" s="28">
        <v>0</v>
      </c>
      <c r="P10" s="1">
        <f t="shared" ref="P10:P11" si="10">N10*O10</f>
        <v>0</v>
      </c>
      <c r="Q10" s="39"/>
      <c r="R10" s="28">
        <v>0</v>
      </c>
      <c r="S10" s="28">
        <v>0</v>
      </c>
      <c r="T10" s="1">
        <f t="shared" ref="T10:T11" si="11">R10*S10</f>
        <v>0</v>
      </c>
      <c r="V10" s="46" t="s">
        <v>310</v>
      </c>
      <c r="W10" s="12"/>
      <c r="X10" s="12"/>
      <c r="Y10" s="12"/>
      <c r="Z10" s="12"/>
      <c r="AA10" s="12"/>
    </row>
    <row r="11" spans="1:27">
      <c r="A11" s="181"/>
      <c r="B11" s="28"/>
      <c r="C11" s="28"/>
      <c r="D11" s="1">
        <f t="shared" si="7"/>
        <v>0</v>
      </c>
      <c r="E11" s="93"/>
      <c r="F11" s="28">
        <v>0</v>
      </c>
      <c r="G11" s="28">
        <v>0</v>
      </c>
      <c r="H11" s="1">
        <f t="shared" si="8"/>
        <v>0</v>
      </c>
      <c r="I11" s="93"/>
      <c r="J11" s="28">
        <v>0</v>
      </c>
      <c r="K11" s="28">
        <v>0</v>
      </c>
      <c r="L11" s="1">
        <f t="shared" si="9"/>
        <v>0</v>
      </c>
      <c r="M11" s="99"/>
      <c r="N11" s="28">
        <v>0</v>
      </c>
      <c r="O11" s="28">
        <v>0</v>
      </c>
      <c r="P11" s="1">
        <f t="shared" si="10"/>
        <v>0</v>
      </c>
      <c r="Q11" s="99"/>
      <c r="R11" s="28">
        <v>0</v>
      </c>
      <c r="S11" s="28">
        <v>0</v>
      </c>
      <c r="T11" s="1">
        <f t="shared" si="11"/>
        <v>0</v>
      </c>
      <c r="V11" s="49" t="s">
        <v>86</v>
      </c>
      <c r="W11" s="13">
        <f>+D21</f>
        <v>0</v>
      </c>
      <c r="X11" s="13">
        <f>+W11+H21</f>
        <v>0</v>
      </c>
      <c r="Y11" s="13">
        <f>X11+L21</f>
        <v>0</v>
      </c>
      <c r="Z11" s="13">
        <f>+Y11+P21</f>
        <v>0</v>
      </c>
      <c r="AA11" s="13">
        <f>+Z11+T21</f>
        <v>0</v>
      </c>
    </row>
    <row r="12" spans="1:27">
      <c r="A12" s="58"/>
      <c r="B12" s="1"/>
      <c r="C12" s="1"/>
      <c r="D12" s="29">
        <f>SUM(D4:D11)</f>
        <v>0</v>
      </c>
      <c r="E12" s="93"/>
      <c r="F12" s="1"/>
      <c r="G12" s="1"/>
      <c r="H12" s="29">
        <f>SUM(H4:H11)</f>
        <v>0</v>
      </c>
      <c r="I12" s="93"/>
      <c r="J12" s="1"/>
      <c r="K12" s="1"/>
      <c r="L12" s="29">
        <f>SUM(L4:L11)</f>
        <v>0</v>
      </c>
      <c r="M12" s="99"/>
      <c r="N12" s="1"/>
      <c r="O12" s="1"/>
      <c r="P12" s="29">
        <f>SUM(P4:P11)</f>
        <v>0</v>
      </c>
      <c r="Q12" s="99"/>
      <c r="R12" s="1"/>
      <c r="S12" s="1"/>
      <c r="T12" s="29">
        <f>SUM(T4:T11)</f>
        <v>0</v>
      </c>
      <c r="V12" s="49" t="s">
        <v>87</v>
      </c>
      <c r="W12" s="13">
        <v>0</v>
      </c>
      <c r="X12" s="13">
        <f>X11-W11-H21</f>
        <v>0</v>
      </c>
      <c r="Y12" s="13">
        <f>Y11-X11-L21</f>
        <v>0</v>
      </c>
      <c r="Z12" s="13">
        <f>Z11-Y11-P21</f>
        <v>0</v>
      </c>
      <c r="AA12" s="13">
        <f>AA11-Z11-T21</f>
        <v>0</v>
      </c>
    </row>
    <row r="13" spans="1:27">
      <c r="A13" s="181"/>
      <c r="B13" s="28"/>
      <c r="C13" s="28"/>
      <c r="D13" s="1">
        <f t="shared" ref="D13:D18" si="12">B13*C13</f>
        <v>0</v>
      </c>
      <c r="E13" s="93"/>
      <c r="F13" s="28">
        <v>0</v>
      </c>
      <c r="G13" s="28">
        <v>0</v>
      </c>
      <c r="H13" s="1">
        <f t="shared" ref="H13:H18" si="13">F13*G13</f>
        <v>0</v>
      </c>
      <c r="I13" s="93"/>
      <c r="J13" s="28">
        <v>0</v>
      </c>
      <c r="K13" s="28">
        <v>0</v>
      </c>
      <c r="L13" s="1">
        <f t="shared" ref="L13:L18" si="14">J13*K13</f>
        <v>0</v>
      </c>
      <c r="M13" s="99"/>
      <c r="N13" s="28">
        <v>0</v>
      </c>
      <c r="O13" s="28">
        <v>0</v>
      </c>
      <c r="P13" s="1">
        <f t="shared" ref="P13:P18" si="15">N13*O13</f>
        <v>0</v>
      </c>
      <c r="Q13" s="99"/>
      <c r="R13" s="28">
        <v>0</v>
      </c>
      <c r="S13" s="28">
        <v>0</v>
      </c>
      <c r="T13" s="1">
        <f t="shared" ref="T13:T18" si="16">R13*S13</f>
        <v>0</v>
      </c>
      <c r="V13" s="49" t="s">
        <v>88</v>
      </c>
      <c r="W13" s="13">
        <v>0</v>
      </c>
      <c r="X13" s="13">
        <f>+W11/3</f>
        <v>0</v>
      </c>
      <c r="Y13" s="13">
        <f>+W11/3+(X11-W11)/3</f>
        <v>0</v>
      </c>
      <c r="Z13" s="13">
        <f>+W11/3+(X11-W11)/3+(Y11-X11)/3</f>
        <v>0</v>
      </c>
      <c r="AA13" s="13">
        <f>(X11-W11)/3+(Y11-X11)/3+(Z11-Y11)/3</f>
        <v>0</v>
      </c>
    </row>
    <row r="14" spans="1:27">
      <c r="A14" s="181"/>
      <c r="B14" s="28"/>
      <c r="C14" s="212"/>
      <c r="D14" s="1">
        <f t="shared" si="12"/>
        <v>0</v>
      </c>
      <c r="E14" s="93"/>
      <c r="F14" s="28">
        <v>0</v>
      </c>
      <c r="G14" s="28">
        <v>0</v>
      </c>
      <c r="H14" s="1">
        <f t="shared" si="13"/>
        <v>0</v>
      </c>
      <c r="I14" s="93"/>
      <c r="J14" s="28">
        <v>0</v>
      </c>
      <c r="K14" s="28">
        <v>0</v>
      </c>
      <c r="L14" s="1">
        <f t="shared" si="14"/>
        <v>0</v>
      </c>
      <c r="M14" s="147"/>
      <c r="N14" s="28">
        <v>0</v>
      </c>
      <c r="O14" s="28">
        <v>0</v>
      </c>
      <c r="P14" s="1">
        <f t="shared" si="15"/>
        <v>0</v>
      </c>
      <c r="Q14" s="147"/>
      <c r="R14" s="28">
        <v>0</v>
      </c>
      <c r="S14" s="28">
        <v>0</v>
      </c>
      <c r="T14" s="1">
        <f t="shared" si="16"/>
        <v>0</v>
      </c>
      <c r="V14" s="49" t="s">
        <v>62</v>
      </c>
      <c r="W14" s="13">
        <v>0</v>
      </c>
      <c r="X14" s="13">
        <f>W14+X13</f>
        <v>0</v>
      </c>
      <c r="Y14" s="13">
        <f>X14+Y13</f>
        <v>0</v>
      </c>
      <c r="Z14" s="13">
        <f>Y14+Z13</f>
        <v>0</v>
      </c>
      <c r="AA14" s="13">
        <f>Z14+AA13</f>
        <v>0</v>
      </c>
    </row>
    <row r="15" spans="1:27">
      <c r="A15" s="181"/>
      <c r="B15" s="28"/>
      <c r="C15" s="28"/>
      <c r="D15" s="1">
        <f t="shared" si="12"/>
        <v>0</v>
      </c>
      <c r="E15" s="94"/>
      <c r="F15" s="28">
        <v>0</v>
      </c>
      <c r="G15" s="28">
        <v>0</v>
      </c>
      <c r="H15" s="1">
        <f t="shared" si="13"/>
        <v>0</v>
      </c>
      <c r="I15" s="94"/>
      <c r="J15" s="28">
        <v>0</v>
      </c>
      <c r="K15" s="28">
        <v>0</v>
      </c>
      <c r="L15" s="1">
        <f t="shared" si="14"/>
        <v>0</v>
      </c>
      <c r="M15" s="133"/>
      <c r="N15" s="28">
        <v>0</v>
      </c>
      <c r="O15" s="28">
        <v>0</v>
      </c>
      <c r="P15" s="1">
        <f t="shared" si="15"/>
        <v>0</v>
      </c>
      <c r="Q15" s="133"/>
      <c r="R15" s="28">
        <v>0</v>
      </c>
      <c r="S15" s="28">
        <v>0</v>
      </c>
      <c r="T15" s="1">
        <f t="shared" si="16"/>
        <v>0</v>
      </c>
      <c r="V15" s="49" t="s">
        <v>89</v>
      </c>
      <c r="W15" s="13">
        <f>W11-W14</f>
        <v>0</v>
      </c>
      <c r="X15" s="13">
        <f>X11-X14</f>
        <v>0</v>
      </c>
      <c r="Y15" s="13">
        <f>Y11-Y14</f>
        <v>0</v>
      </c>
      <c r="Z15" s="13">
        <f>Z11-Z14</f>
        <v>0</v>
      </c>
      <c r="AA15" s="13">
        <f>AA11-AA14</f>
        <v>0</v>
      </c>
    </row>
    <row r="16" spans="1:27">
      <c r="A16" s="181"/>
      <c r="B16" s="28"/>
      <c r="C16" s="28"/>
      <c r="D16" s="1">
        <f t="shared" si="12"/>
        <v>0</v>
      </c>
      <c r="E16" s="95"/>
      <c r="F16" s="28">
        <v>0</v>
      </c>
      <c r="G16" s="28">
        <v>0</v>
      </c>
      <c r="H16" s="1">
        <f t="shared" si="13"/>
        <v>0</v>
      </c>
      <c r="I16" s="95"/>
      <c r="J16" s="28">
        <v>0</v>
      </c>
      <c r="K16" s="28">
        <v>0</v>
      </c>
      <c r="L16" s="1">
        <f t="shared" si="14"/>
        <v>0</v>
      </c>
      <c r="M16" s="133"/>
      <c r="N16" s="28">
        <v>0</v>
      </c>
      <c r="O16" s="28">
        <v>0</v>
      </c>
      <c r="P16" s="1">
        <f t="shared" si="15"/>
        <v>0</v>
      </c>
      <c r="Q16" s="133"/>
      <c r="R16" s="28">
        <v>0</v>
      </c>
      <c r="S16" s="28">
        <v>0</v>
      </c>
      <c r="T16" s="1">
        <f t="shared" si="16"/>
        <v>0</v>
      </c>
      <c r="V16" s="46" t="s">
        <v>311</v>
      </c>
      <c r="W16" s="13"/>
      <c r="X16" s="13"/>
      <c r="Y16" s="13"/>
      <c r="Z16" s="13"/>
      <c r="AA16" s="13"/>
    </row>
    <row r="17" spans="1:27">
      <c r="A17" s="181"/>
      <c r="B17" s="28"/>
      <c r="C17" s="28"/>
      <c r="D17" s="1">
        <f t="shared" si="12"/>
        <v>0</v>
      </c>
      <c r="E17" s="95"/>
      <c r="F17" s="28">
        <v>0</v>
      </c>
      <c r="G17" s="28">
        <v>0</v>
      </c>
      <c r="H17" s="1">
        <f t="shared" si="13"/>
        <v>0</v>
      </c>
      <c r="J17" s="28">
        <v>0</v>
      </c>
      <c r="K17" s="28">
        <v>0</v>
      </c>
      <c r="L17" s="1">
        <f t="shared" si="14"/>
        <v>0</v>
      </c>
      <c r="N17" s="28">
        <v>0</v>
      </c>
      <c r="O17" s="28">
        <v>0</v>
      </c>
      <c r="P17" s="1">
        <f t="shared" si="15"/>
        <v>0</v>
      </c>
      <c r="R17" s="28">
        <v>0</v>
      </c>
      <c r="S17" s="28">
        <v>0</v>
      </c>
      <c r="T17" s="1">
        <f t="shared" si="16"/>
        <v>0</v>
      </c>
      <c r="V17" s="49" t="s">
        <v>86</v>
      </c>
      <c r="W17" s="13">
        <f>+D30</f>
        <v>0</v>
      </c>
      <c r="X17" s="13">
        <f>+W17+H30</f>
        <v>0</v>
      </c>
      <c r="Y17" s="13">
        <f>+X17+L30</f>
        <v>0</v>
      </c>
      <c r="Z17" s="13">
        <f>+Y17+P30</f>
        <v>0</v>
      </c>
      <c r="AA17" s="13">
        <f>+Z17+T30</f>
        <v>0</v>
      </c>
    </row>
    <row r="18" spans="1:27">
      <c r="A18" s="181"/>
      <c r="B18" s="28"/>
      <c r="C18" s="28"/>
      <c r="D18" s="1">
        <f t="shared" si="12"/>
        <v>0</v>
      </c>
      <c r="E18" s="93"/>
      <c r="F18" s="28">
        <v>0</v>
      </c>
      <c r="G18" s="28">
        <v>0</v>
      </c>
      <c r="H18" s="1">
        <f t="shared" si="13"/>
        <v>0</v>
      </c>
      <c r="J18" s="28">
        <v>0</v>
      </c>
      <c r="K18" s="28">
        <v>0</v>
      </c>
      <c r="L18" s="1">
        <f t="shared" si="14"/>
        <v>0</v>
      </c>
      <c r="N18" s="28">
        <v>0</v>
      </c>
      <c r="O18" s="28">
        <v>0</v>
      </c>
      <c r="P18" s="1">
        <f t="shared" si="15"/>
        <v>0</v>
      </c>
      <c r="R18" s="28">
        <v>0</v>
      </c>
      <c r="S18" s="28">
        <v>0</v>
      </c>
      <c r="T18" s="1">
        <f t="shared" si="16"/>
        <v>0</v>
      </c>
      <c r="V18" s="49" t="s">
        <v>87</v>
      </c>
      <c r="W18" s="13">
        <v>0</v>
      </c>
      <c r="X18" s="13">
        <f>X17-W17-H30</f>
        <v>0</v>
      </c>
      <c r="Y18" s="13">
        <f>Y17-X17-L30</f>
        <v>0</v>
      </c>
      <c r="Z18" s="13">
        <f>Z17-Y17-P30</f>
        <v>0</v>
      </c>
      <c r="AA18" s="13">
        <f>AA17-Z17-T30</f>
        <v>0</v>
      </c>
    </row>
    <row r="19" spans="1:27">
      <c r="A19" s="181"/>
      <c r="B19" s="28"/>
      <c r="C19" s="28"/>
      <c r="D19" s="1">
        <f t="shared" ref="D19:D20" si="17">B19*C19</f>
        <v>0</v>
      </c>
      <c r="E19" s="93"/>
      <c r="F19" s="28">
        <v>0</v>
      </c>
      <c r="G19" s="28">
        <v>0</v>
      </c>
      <c r="H19" s="1">
        <f t="shared" ref="H19:H20" si="18">F19*G19</f>
        <v>0</v>
      </c>
      <c r="I19" s="93"/>
      <c r="J19" s="28">
        <v>0</v>
      </c>
      <c r="K19" s="28">
        <v>0</v>
      </c>
      <c r="L19" s="1">
        <f t="shared" ref="L19:L20" si="19">J19*K19</f>
        <v>0</v>
      </c>
      <c r="M19" s="39"/>
      <c r="N19" s="28">
        <v>0</v>
      </c>
      <c r="O19" s="28">
        <v>0</v>
      </c>
      <c r="P19" s="1">
        <f t="shared" ref="P19:P20" si="20">N19*O19</f>
        <v>0</v>
      </c>
      <c r="Q19" s="39"/>
      <c r="R19" s="28">
        <v>0</v>
      </c>
      <c r="S19" s="28">
        <v>0</v>
      </c>
      <c r="T19" s="1">
        <f t="shared" ref="T19:T20" si="21">R19*S19</f>
        <v>0</v>
      </c>
      <c r="V19" s="49" t="s">
        <v>88</v>
      </c>
      <c r="W19" s="13">
        <v>0</v>
      </c>
      <c r="X19" s="13">
        <f>+W17/5</f>
        <v>0</v>
      </c>
      <c r="Y19" s="13">
        <f>+W17/5+(X17-W17)/5</f>
        <v>0</v>
      </c>
      <c r="Z19" s="13">
        <f>+W17/5+(X17-W17)/5+(Y17-X17)/5</f>
        <v>0</v>
      </c>
      <c r="AA19" s="13">
        <f>+W17/5+(X17-W17)/5+(Y17-X17)/5+(Z17-Y17)/5</f>
        <v>0</v>
      </c>
    </row>
    <row r="20" spans="1:27">
      <c r="A20" s="181"/>
      <c r="B20" s="28"/>
      <c r="C20" s="28"/>
      <c r="D20" s="1">
        <f t="shared" si="17"/>
        <v>0</v>
      </c>
      <c r="E20" s="93"/>
      <c r="F20" s="28">
        <v>0</v>
      </c>
      <c r="G20" s="28">
        <v>0</v>
      </c>
      <c r="H20" s="1">
        <f t="shared" si="18"/>
        <v>0</v>
      </c>
      <c r="I20" s="93"/>
      <c r="J20" s="28">
        <v>0</v>
      </c>
      <c r="K20" s="28">
        <v>0</v>
      </c>
      <c r="L20" s="1">
        <f t="shared" si="19"/>
        <v>0</v>
      </c>
      <c r="M20" s="99"/>
      <c r="N20" s="28">
        <v>0</v>
      </c>
      <c r="O20" s="28">
        <v>0</v>
      </c>
      <c r="P20" s="1">
        <f t="shared" si="20"/>
        <v>0</v>
      </c>
      <c r="Q20" s="99"/>
      <c r="R20" s="28">
        <v>0</v>
      </c>
      <c r="S20" s="28">
        <v>0</v>
      </c>
      <c r="T20" s="1">
        <f t="shared" si="21"/>
        <v>0</v>
      </c>
      <c r="V20" s="49" t="s">
        <v>62</v>
      </c>
      <c r="W20" s="13">
        <v>0</v>
      </c>
      <c r="X20" s="13">
        <f>W20+X19</f>
        <v>0</v>
      </c>
      <c r="Y20" s="13">
        <f>X20+Y19</f>
        <v>0</v>
      </c>
      <c r="Z20" s="13">
        <f>Y20+Z19</f>
        <v>0</v>
      </c>
      <c r="AA20" s="13">
        <f>Z20+AA19</f>
        <v>0</v>
      </c>
    </row>
    <row r="21" spans="1:27">
      <c r="A21" s="58" t="s">
        <v>315</v>
      </c>
      <c r="B21" s="1"/>
      <c r="C21" s="1"/>
      <c r="D21" s="29">
        <f>SUM(D13:D20)</f>
        <v>0</v>
      </c>
      <c r="E21" s="93"/>
      <c r="F21" s="1"/>
      <c r="G21" s="1"/>
      <c r="H21" s="29">
        <f>SUM(H13:H20)</f>
        <v>0</v>
      </c>
      <c r="I21" s="93"/>
      <c r="J21" s="1"/>
      <c r="K21" s="1"/>
      <c r="L21" s="29">
        <f>SUM(L13:L20)</f>
        <v>0</v>
      </c>
      <c r="M21" s="99"/>
      <c r="N21" s="1"/>
      <c r="O21" s="1"/>
      <c r="P21" s="29">
        <f>SUM(P13:P20)</f>
        <v>0</v>
      </c>
      <c r="Q21" s="99"/>
      <c r="R21" s="1"/>
      <c r="S21" s="1"/>
      <c r="T21" s="29">
        <f>SUM(T13:T20)</f>
        <v>0</v>
      </c>
      <c r="V21" s="49" t="s">
        <v>89</v>
      </c>
      <c r="W21" s="13">
        <f>W17-W20</f>
        <v>0</v>
      </c>
      <c r="X21" s="13">
        <f>X17-X20</f>
        <v>0</v>
      </c>
      <c r="Y21" s="13">
        <f>Y17-Y20</f>
        <v>0</v>
      </c>
      <c r="Z21" s="13">
        <f>Z17-Z20</f>
        <v>0</v>
      </c>
      <c r="AA21" s="13">
        <f>AA17-AA20</f>
        <v>0</v>
      </c>
    </row>
    <row r="22" spans="1:27">
      <c r="A22" s="181"/>
      <c r="B22" s="28"/>
      <c r="C22" s="28"/>
      <c r="D22" s="1">
        <f t="shared" ref="D22:D27" si="22">B22*C22</f>
        <v>0</v>
      </c>
      <c r="E22" s="93"/>
      <c r="F22" s="28">
        <v>0</v>
      </c>
      <c r="G22" s="28">
        <v>0</v>
      </c>
      <c r="H22" s="1">
        <f t="shared" ref="H22:H27" si="23">F22*G22</f>
        <v>0</v>
      </c>
      <c r="I22" s="93"/>
      <c r="J22" s="28">
        <v>0</v>
      </c>
      <c r="K22" s="28">
        <v>0</v>
      </c>
      <c r="L22" s="1">
        <f t="shared" ref="L22:L27" si="24">J22*K22</f>
        <v>0</v>
      </c>
      <c r="M22" s="99"/>
      <c r="N22" s="28">
        <v>0</v>
      </c>
      <c r="O22" s="28">
        <v>0</v>
      </c>
      <c r="P22" s="1">
        <f t="shared" ref="P22:P27" si="25">N22*O22</f>
        <v>0</v>
      </c>
      <c r="Q22" s="99"/>
      <c r="R22" s="28">
        <v>0</v>
      </c>
      <c r="S22" s="28">
        <v>0</v>
      </c>
      <c r="T22" s="1">
        <f t="shared" ref="T22:T27" si="26">R22*S22</f>
        <v>0</v>
      </c>
      <c r="V22" s="46" t="s">
        <v>312</v>
      </c>
      <c r="W22" s="13"/>
      <c r="X22" s="13"/>
      <c r="Y22" s="13"/>
      <c r="Z22" s="13"/>
      <c r="AA22" s="13"/>
    </row>
    <row r="23" spans="1:27">
      <c r="A23" s="181"/>
      <c r="B23" s="28"/>
      <c r="C23" s="28"/>
      <c r="D23" s="1">
        <f t="shared" si="22"/>
        <v>0</v>
      </c>
      <c r="E23" s="93"/>
      <c r="F23" s="28">
        <v>0</v>
      </c>
      <c r="G23" s="28">
        <v>0</v>
      </c>
      <c r="H23" s="1">
        <f t="shared" si="23"/>
        <v>0</v>
      </c>
      <c r="I23" s="93"/>
      <c r="J23" s="28">
        <v>0</v>
      </c>
      <c r="K23" s="28">
        <v>0</v>
      </c>
      <c r="L23" s="1">
        <f t="shared" si="24"/>
        <v>0</v>
      </c>
      <c r="M23" s="147"/>
      <c r="N23" s="28">
        <v>0</v>
      </c>
      <c r="O23" s="28">
        <v>0</v>
      </c>
      <c r="P23" s="1">
        <f t="shared" si="25"/>
        <v>0</v>
      </c>
      <c r="Q23" s="147"/>
      <c r="R23" s="28">
        <v>0</v>
      </c>
      <c r="S23" s="28">
        <v>0</v>
      </c>
      <c r="T23" s="1">
        <f t="shared" si="26"/>
        <v>0</v>
      </c>
      <c r="V23" s="49" t="s">
        <v>86</v>
      </c>
      <c r="W23" s="13">
        <f>D37</f>
        <v>0</v>
      </c>
      <c r="X23" s="13">
        <f>+W23+H37</f>
        <v>0</v>
      </c>
      <c r="Y23" s="13">
        <f>+X23+L37</f>
        <v>0</v>
      </c>
      <c r="Z23" s="13">
        <f>+Y23+P37</f>
        <v>0</v>
      </c>
      <c r="AA23" s="13">
        <f>+Z23+T37</f>
        <v>0</v>
      </c>
    </row>
    <row r="24" spans="1:27">
      <c r="A24" s="181"/>
      <c r="B24" s="28"/>
      <c r="C24" s="28"/>
      <c r="D24" s="1">
        <f t="shared" si="22"/>
        <v>0</v>
      </c>
      <c r="E24" s="94"/>
      <c r="F24" s="28">
        <v>0</v>
      </c>
      <c r="G24" s="28">
        <v>0</v>
      </c>
      <c r="H24" s="1">
        <f t="shared" si="23"/>
        <v>0</v>
      </c>
      <c r="I24" s="94"/>
      <c r="J24" s="28">
        <v>0</v>
      </c>
      <c r="K24" s="28">
        <v>0</v>
      </c>
      <c r="L24" s="1">
        <f t="shared" si="24"/>
        <v>0</v>
      </c>
      <c r="M24" s="133"/>
      <c r="N24" s="28">
        <v>0</v>
      </c>
      <c r="O24" s="28">
        <v>0</v>
      </c>
      <c r="P24" s="1">
        <f t="shared" si="25"/>
        <v>0</v>
      </c>
      <c r="Q24" s="133"/>
      <c r="R24" s="28">
        <v>0</v>
      </c>
      <c r="S24" s="28">
        <v>0</v>
      </c>
      <c r="T24" s="1">
        <f t="shared" si="26"/>
        <v>0</v>
      </c>
      <c r="V24" s="49" t="s">
        <v>87</v>
      </c>
      <c r="W24" s="13">
        <v>0</v>
      </c>
      <c r="X24" s="13">
        <f>X23-W23-H37</f>
        <v>0</v>
      </c>
      <c r="Y24" s="13">
        <f>Y23-X23-L37</f>
        <v>0</v>
      </c>
      <c r="Z24" s="13">
        <f>Z23-Y23-P37</f>
        <v>0</v>
      </c>
      <c r="AA24" s="13">
        <f>AA23-Z23-T37</f>
        <v>0</v>
      </c>
    </row>
    <row r="25" spans="1:27">
      <c r="A25" s="181"/>
      <c r="B25" s="28"/>
      <c r="C25" s="28"/>
      <c r="D25" s="1"/>
      <c r="E25" s="95"/>
      <c r="F25" s="28">
        <v>0</v>
      </c>
      <c r="G25" s="28">
        <v>0</v>
      </c>
      <c r="H25" s="1">
        <f t="shared" si="23"/>
        <v>0</v>
      </c>
      <c r="I25" s="95"/>
      <c r="J25" s="28">
        <v>0</v>
      </c>
      <c r="K25" s="28">
        <v>0</v>
      </c>
      <c r="L25" s="1">
        <f t="shared" si="24"/>
        <v>0</v>
      </c>
      <c r="M25" s="133"/>
      <c r="N25" s="28">
        <v>0</v>
      </c>
      <c r="O25" s="28">
        <v>0</v>
      </c>
      <c r="P25" s="1">
        <f t="shared" si="25"/>
        <v>0</v>
      </c>
      <c r="Q25" s="133"/>
      <c r="R25" s="28">
        <v>0</v>
      </c>
      <c r="S25" s="28">
        <v>0</v>
      </c>
      <c r="T25" s="1">
        <f t="shared" si="26"/>
        <v>0</v>
      </c>
      <c r="V25" s="49" t="s">
        <v>88</v>
      </c>
      <c r="W25" s="13">
        <v>0</v>
      </c>
      <c r="X25" s="13">
        <f>+W23/10</f>
        <v>0</v>
      </c>
      <c r="Y25" s="13">
        <f>+W23/10+(X23-W23)/10</f>
        <v>0</v>
      </c>
      <c r="Z25" s="13">
        <f>+W23/10+(X23-W23)/10+(Y23-X23)/10</f>
        <v>0</v>
      </c>
      <c r="AA25" s="13">
        <f>+W23/10+(X23-W23)/10+(Y23-X23)/10+(Z23-Y23)/10</f>
        <v>0</v>
      </c>
    </row>
    <row r="26" spans="1:27">
      <c r="A26" s="181"/>
      <c r="B26" s="28">
        <v>0</v>
      </c>
      <c r="C26" s="28">
        <v>0</v>
      </c>
      <c r="D26" s="1">
        <f t="shared" si="22"/>
        <v>0</v>
      </c>
      <c r="E26" s="95"/>
      <c r="F26" s="28">
        <v>0</v>
      </c>
      <c r="G26" s="28">
        <v>0</v>
      </c>
      <c r="H26" s="1">
        <f t="shared" si="23"/>
        <v>0</v>
      </c>
      <c r="J26" s="28">
        <v>0</v>
      </c>
      <c r="K26" s="28">
        <v>0</v>
      </c>
      <c r="L26" s="1">
        <f t="shared" si="24"/>
        <v>0</v>
      </c>
      <c r="N26" s="28">
        <v>0</v>
      </c>
      <c r="O26" s="28">
        <v>0</v>
      </c>
      <c r="P26" s="1">
        <f t="shared" si="25"/>
        <v>0</v>
      </c>
      <c r="R26" s="28">
        <v>0</v>
      </c>
      <c r="S26" s="28">
        <v>0</v>
      </c>
      <c r="T26" s="1">
        <f t="shared" si="26"/>
        <v>0</v>
      </c>
      <c r="V26" s="49" t="s">
        <v>62</v>
      </c>
      <c r="W26" s="13">
        <v>0</v>
      </c>
      <c r="X26" s="13">
        <f>W26+X25</f>
        <v>0</v>
      </c>
      <c r="Y26" s="13">
        <f>X26+Y25</f>
        <v>0</v>
      </c>
      <c r="Z26" s="13">
        <f>Y26+Z25</f>
        <v>0</v>
      </c>
      <c r="AA26" s="13">
        <f>Z26+AA25</f>
        <v>0</v>
      </c>
    </row>
    <row r="27" spans="1:27">
      <c r="A27" s="181"/>
      <c r="B27" s="28">
        <v>0</v>
      </c>
      <c r="C27" s="28">
        <v>0</v>
      </c>
      <c r="D27" s="1">
        <f t="shared" si="22"/>
        <v>0</v>
      </c>
      <c r="E27" s="93"/>
      <c r="F27" s="28">
        <v>0</v>
      </c>
      <c r="G27" s="28">
        <v>0</v>
      </c>
      <c r="H27" s="1">
        <f t="shared" si="23"/>
        <v>0</v>
      </c>
      <c r="J27" s="28">
        <v>0</v>
      </c>
      <c r="K27" s="28">
        <v>0</v>
      </c>
      <c r="L27" s="1">
        <f t="shared" si="24"/>
        <v>0</v>
      </c>
      <c r="N27" s="28">
        <v>0</v>
      </c>
      <c r="O27" s="28">
        <v>0</v>
      </c>
      <c r="P27" s="1">
        <f t="shared" si="25"/>
        <v>0</v>
      </c>
      <c r="R27" s="28">
        <v>0</v>
      </c>
      <c r="S27" s="28">
        <v>0</v>
      </c>
      <c r="T27" s="1">
        <f t="shared" si="26"/>
        <v>0</v>
      </c>
      <c r="V27" s="49" t="s">
        <v>89</v>
      </c>
      <c r="W27" s="13">
        <f>W23-W26</f>
        <v>0</v>
      </c>
      <c r="X27" s="13">
        <f>X23-X26</f>
        <v>0</v>
      </c>
      <c r="Y27" s="13">
        <f>Y23-Y26</f>
        <v>0</v>
      </c>
      <c r="Z27" s="13">
        <f>Z23-Z26</f>
        <v>0</v>
      </c>
      <c r="AA27" s="13">
        <f>AA23-AA26</f>
        <v>0</v>
      </c>
    </row>
    <row r="28" spans="1:27">
      <c r="A28" s="181"/>
      <c r="B28" s="28">
        <v>0</v>
      </c>
      <c r="C28" s="28">
        <v>0</v>
      </c>
      <c r="D28" s="1">
        <f t="shared" ref="D28:D29" si="27">B28*C28</f>
        <v>0</v>
      </c>
      <c r="E28" s="93"/>
      <c r="F28" s="28">
        <v>0</v>
      </c>
      <c r="G28" s="28">
        <v>0</v>
      </c>
      <c r="H28" s="1">
        <f t="shared" ref="H28:H29" si="28">F28*G28</f>
        <v>0</v>
      </c>
      <c r="I28" s="93"/>
      <c r="J28" s="28">
        <v>0</v>
      </c>
      <c r="K28" s="28">
        <v>0</v>
      </c>
      <c r="L28" s="1">
        <f t="shared" ref="L28:L29" si="29">J28*K28</f>
        <v>0</v>
      </c>
      <c r="M28" s="39"/>
      <c r="N28" s="28">
        <v>0</v>
      </c>
      <c r="O28" s="28">
        <v>0</v>
      </c>
      <c r="P28" s="1">
        <f t="shared" ref="P28:P29" si="30">N28*O28</f>
        <v>0</v>
      </c>
      <c r="Q28" s="39"/>
      <c r="R28" s="28">
        <v>0</v>
      </c>
      <c r="S28" s="28">
        <v>0</v>
      </c>
      <c r="T28" s="1">
        <f t="shared" ref="T28:T29" si="31">R28*S28</f>
        <v>0</v>
      </c>
      <c r="V28" s="46" t="s">
        <v>332</v>
      </c>
      <c r="W28" s="13"/>
      <c r="X28" s="13"/>
      <c r="Y28" s="13"/>
      <c r="Z28" s="13"/>
      <c r="AA28" s="13"/>
    </row>
    <row r="29" spans="1:27">
      <c r="A29" s="181"/>
      <c r="B29" s="28">
        <v>0</v>
      </c>
      <c r="C29" s="28">
        <v>0</v>
      </c>
      <c r="D29" s="1">
        <f t="shared" si="27"/>
        <v>0</v>
      </c>
      <c r="E29" s="93"/>
      <c r="F29" s="28">
        <v>0</v>
      </c>
      <c r="G29" s="28">
        <v>0</v>
      </c>
      <c r="H29" s="1">
        <f t="shared" si="28"/>
        <v>0</v>
      </c>
      <c r="I29" s="93"/>
      <c r="J29" s="28">
        <v>0</v>
      </c>
      <c r="K29" s="28">
        <v>0</v>
      </c>
      <c r="L29" s="1">
        <f t="shared" si="29"/>
        <v>0</v>
      </c>
      <c r="M29" s="99"/>
      <c r="N29" s="28">
        <v>0</v>
      </c>
      <c r="O29" s="28">
        <v>0</v>
      </c>
      <c r="P29" s="1">
        <f t="shared" si="30"/>
        <v>0</v>
      </c>
      <c r="Q29" s="99"/>
      <c r="R29" s="28">
        <v>0</v>
      </c>
      <c r="S29" s="28">
        <v>0</v>
      </c>
      <c r="T29" s="1">
        <f t="shared" si="31"/>
        <v>0</v>
      </c>
      <c r="V29" s="49" t="s">
        <v>90</v>
      </c>
      <c r="W29" s="13">
        <f>+W23+W17+W11+W5</f>
        <v>0</v>
      </c>
      <c r="X29" s="13">
        <f>+X23+X17+X11+X5</f>
        <v>0</v>
      </c>
      <c r="Y29" s="13">
        <f t="shared" ref="Y29:AA29" si="32">+Y23+Y17+Y11+Y5</f>
        <v>0</v>
      </c>
      <c r="Z29" s="13">
        <f t="shared" si="32"/>
        <v>0</v>
      </c>
      <c r="AA29" s="13">
        <f t="shared" si="32"/>
        <v>0</v>
      </c>
    </row>
    <row r="30" spans="1:27">
      <c r="A30" s="58" t="s">
        <v>313</v>
      </c>
      <c r="B30" s="1"/>
      <c r="C30" s="1"/>
      <c r="D30" s="29">
        <f>SUM(D22:D29)</f>
        <v>0</v>
      </c>
      <c r="E30" s="94"/>
      <c r="F30" s="1"/>
      <c r="G30" s="1"/>
      <c r="H30" s="29">
        <f>SUM(H22:H29)</f>
        <v>0</v>
      </c>
      <c r="I30" s="94"/>
      <c r="J30" s="1"/>
      <c r="K30" s="1"/>
      <c r="L30" s="29">
        <f>SUM(L22:L29)</f>
        <v>0</v>
      </c>
      <c r="M30" s="99"/>
      <c r="N30" s="1"/>
      <c r="O30" s="1"/>
      <c r="P30" s="29">
        <f>SUM(P22:P29)</f>
        <v>0</v>
      </c>
      <c r="Q30" s="99"/>
      <c r="R30" s="1"/>
      <c r="S30" s="1"/>
      <c r="T30" s="29">
        <f>SUM(T22:T29)</f>
        <v>0</v>
      </c>
      <c r="V30" s="49" t="s">
        <v>91</v>
      </c>
      <c r="W30" s="13">
        <f t="shared" ref="W30:AA30" si="33">+W24+W18+W12+W6</f>
        <v>0</v>
      </c>
      <c r="X30" s="13">
        <f t="shared" si="33"/>
        <v>0</v>
      </c>
      <c r="Y30" s="13">
        <f t="shared" si="33"/>
        <v>0</v>
      </c>
      <c r="Z30" s="13">
        <f t="shared" si="33"/>
        <v>0</v>
      </c>
      <c r="AA30" s="13">
        <f t="shared" si="33"/>
        <v>0</v>
      </c>
    </row>
    <row r="31" spans="1:27">
      <c r="A31" s="181" t="s">
        <v>320</v>
      </c>
      <c r="B31" s="28">
        <v>0</v>
      </c>
      <c r="C31" s="28">
        <v>0</v>
      </c>
      <c r="D31" s="1">
        <f t="shared" ref="D31:D36" si="34">B31*C31</f>
        <v>0</v>
      </c>
      <c r="E31" s="93"/>
      <c r="F31" s="28">
        <v>0</v>
      </c>
      <c r="G31" s="28">
        <v>0</v>
      </c>
      <c r="H31" s="1">
        <f t="shared" ref="H31:H36" si="35">F31*G31</f>
        <v>0</v>
      </c>
      <c r="I31" s="93"/>
      <c r="J31" s="28">
        <v>0</v>
      </c>
      <c r="K31" s="28">
        <v>0</v>
      </c>
      <c r="L31" s="1">
        <f t="shared" ref="L31:L36" si="36">J31*K31</f>
        <v>0</v>
      </c>
      <c r="M31" s="99"/>
      <c r="N31" s="28">
        <v>0</v>
      </c>
      <c r="O31" s="28">
        <v>0</v>
      </c>
      <c r="P31" s="1">
        <f t="shared" ref="P31:P36" si="37">N31*O31</f>
        <v>0</v>
      </c>
      <c r="Q31" s="99"/>
      <c r="R31" s="28">
        <v>0</v>
      </c>
      <c r="S31" s="28">
        <v>0</v>
      </c>
      <c r="T31" s="1">
        <f t="shared" ref="T31:T36" si="38">R31*S31</f>
        <v>0</v>
      </c>
      <c r="V31" s="49" t="s">
        <v>92</v>
      </c>
      <c r="W31" s="13">
        <f t="shared" ref="W31:AA31" si="39">+W25+W19+W13+W7</f>
        <v>0</v>
      </c>
      <c r="X31" s="13">
        <f t="shared" si="39"/>
        <v>0</v>
      </c>
      <c r="Y31" s="13">
        <f t="shared" si="39"/>
        <v>0</v>
      </c>
      <c r="Z31" s="13">
        <f t="shared" si="39"/>
        <v>0</v>
      </c>
      <c r="AA31" s="13">
        <f t="shared" si="39"/>
        <v>0</v>
      </c>
    </row>
    <row r="32" spans="1:27">
      <c r="A32" s="181" t="s">
        <v>321</v>
      </c>
      <c r="B32" s="28">
        <v>0</v>
      </c>
      <c r="C32" s="28">
        <v>0</v>
      </c>
      <c r="D32" s="1">
        <f t="shared" si="34"/>
        <v>0</v>
      </c>
      <c r="E32" s="93"/>
      <c r="F32" s="28">
        <v>0</v>
      </c>
      <c r="G32" s="28">
        <v>0</v>
      </c>
      <c r="H32" s="1">
        <f t="shared" si="35"/>
        <v>0</v>
      </c>
      <c r="I32" s="93"/>
      <c r="J32" s="28">
        <v>0</v>
      </c>
      <c r="K32" s="28">
        <v>0</v>
      </c>
      <c r="L32" s="1">
        <f t="shared" si="36"/>
        <v>0</v>
      </c>
      <c r="M32" s="147"/>
      <c r="N32" s="28">
        <v>0</v>
      </c>
      <c r="O32" s="28">
        <v>0</v>
      </c>
      <c r="P32" s="1">
        <f t="shared" si="37"/>
        <v>0</v>
      </c>
      <c r="Q32" s="147"/>
      <c r="R32" s="28">
        <v>0</v>
      </c>
      <c r="S32" s="28">
        <v>0</v>
      </c>
      <c r="T32" s="1">
        <f t="shared" si="38"/>
        <v>0</v>
      </c>
      <c r="V32" s="49" t="s">
        <v>93</v>
      </c>
      <c r="W32" s="13">
        <f t="shared" ref="W32:AA32" si="40">+W26+W20+W14+W8</f>
        <v>0</v>
      </c>
      <c r="X32" s="13">
        <f t="shared" si="40"/>
        <v>0</v>
      </c>
      <c r="Y32" s="13">
        <f>+Y26+Y20+Y14+Y8</f>
        <v>0</v>
      </c>
      <c r="Z32" s="13">
        <f t="shared" si="40"/>
        <v>0</v>
      </c>
      <c r="AA32" s="13">
        <f t="shared" si="40"/>
        <v>0</v>
      </c>
    </row>
    <row r="33" spans="1:27">
      <c r="A33" s="181" t="s">
        <v>322</v>
      </c>
      <c r="B33" s="28">
        <v>0</v>
      </c>
      <c r="C33" s="28">
        <v>0</v>
      </c>
      <c r="D33" s="1">
        <f t="shared" si="34"/>
        <v>0</v>
      </c>
      <c r="E33" s="94"/>
      <c r="F33" s="28">
        <v>0</v>
      </c>
      <c r="G33" s="28">
        <v>0</v>
      </c>
      <c r="H33" s="1">
        <f t="shared" si="35"/>
        <v>0</v>
      </c>
      <c r="I33" s="94"/>
      <c r="J33" s="28">
        <v>0</v>
      </c>
      <c r="K33" s="28">
        <v>0</v>
      </c>
      <c r="L33" s="1">
        <f t="shared" si="36"/>
        <v>0</v>
      </c>
      <c r="M33" s="133"/>
      <c r="N33" s="28">
        <v>0</v>
      </c>
      <c r="O33" s="28">
        <v>0</v>
      </c>
      <c r="P33" s="1">
        <f t="shared" si="37"/>
        <v>0</v>
      </c>
      <c r="Q33" s="133"/>
      <c r="R33" s="28">
        <v>0</v>
      </c>
      <c r="S33" s="28">
        <v>0</v>
      </c>
      <c r="T33" s="1">
        <f t="shared" si="38"/>
        <v>0</v>
      </c>
      <c r="V33" s="49" t="s">
        <v>94</v>
      </c>
      <c r="W33" s="13">
        <f>+W27+W21+W15+W9</f>
        <v>0</v>
      </c>
      <c r="X33" s="13">
        <f t="shared" ref="X33:AA33" si="41">+X27+X21+X15+X9</f>
        <v>0</v>
      </c>
      <c r="Y33" s="13">
        <f t="shared" si="41"/>
        <v>0</v>
      </c>
      <c r="Z33" s="13">
        <f t="shared" si="41"/>
        <v>0</v>
      </c>
      <c r="AA33" s="13">
        <f t="shared" si="41"/>
        <v>0</v>
      </c>
    </row>
    <row r="34" spans="1:27">
      <c r="A34" s="181" t="s">
        <v>323</v>
      </c>
      <c r="B34" s="28">
        <v>0</v>
      </c>
      <c r="C34" s="28">
        <v>0</v>
      </c>
      <c r="D34" s="1">
        <f t="shared" si="34"/>
        <v>0</v>
      </c>
      <c r="E34" s="95"/>
      <c r="F34" s="28">
        <v>0</v>
      </c>
      <c r="G34" s="28">
        <v>0</v>
      </c>
      <c r="H34" s="1">
        <f t="shared" si="35"/>
        <v>0</v>
      </c>
      <c r="I34" s="95"/>
      <c r="J34" s="28">
        <v>0</v>
      </c>
      <c r="K34" s="28">
        <v>0</v>
      </c>
      <c r="L34" s="1">
        <f t="shared" si="36"/>
        <v>0</v>
      </c>
      <c r="M34" s="133"/>
      <c r="N34" s="28">
        <v>0</v>
      </c>
      <c r="O34" s="28">
        <v>0</v>
      </c>
      <c r="P34" s="1">
        <f t="shared" si="37"/>
        <v>0</v>
      </c>
      <c r="Q34" s="133"/>
      <c r="R34" s="28">
        <v>0</v>
      </c>
      <c r="S34" s="28">
        <v>0</v>
      </c>
      <c r="T34" s="1">
        <f t="shared" si="38"/>
        <v>0</v>
      </c>
      <c r="V34" s="46" t="s">
        <v>308</v>
      </c>
      <c r="W34" s="13"/>
      <c r="X34" s="13"/>
      <c r="Y34" s="13"/>
      <c r="Z34" s="13"/>
      <c r="AA34" s="13"/>
    </row>
    <row r="35" spans="1:27">
      <c r="A35" s="181" t="s">
        <v>324</v>
      </c>
      <c r="B35" s="28">
        <v>0</v>
      </c>
      <c r="C35" s="28">
        <v>0</v>
      </c>
      <c r="D35" s="1">
        <f t="shared" si="34"/>
        <v>0</v>
      </c>
      <c r="E35" s="95"/>
      <c r="F35" s="28">
        <v>0</v>
      </c>
      <c r="G35" s="28">
        <v>0</v>
      </c>
      <c r="H35" s="1">
        <f t="shared" si="35"/>
        <v>0</v>
      </c>
      <c r="J35" s="28">
        <v>0</v>
      </c>
      <c r="K35" s="28">
        <v>0</v>
      </c>
      <c r="L35" s="1">
        <f t="shared" si="36"/>
        <v>0</v>
      </c>
      <c r="N35" s="28">
        <v>0</v>
      </c>
      <c r="O35" s="28">
        <v>0</v>
      </c>
      <c r="P35" s="1">
        <f t="shared" si="37"/>
        <v>0</v>
      </c>
      <c r="R35" s="28">
        <v>0</v>
      </c>
      <c r="S35" s="28">
        <v>0</v>
      </c>
      <c r="T35" s="1">
        <f t="shared" si="38"/>
        <v>0</v>
      </c>
      <c r="V35" s="49" t="s">
        <v>86</v>
      </c>
      <c r="W35" s="13">
        <f>+D44</f>
        <v>0</v>
      </c>
      <c r="X35" s="13">
        <f>+W35+H44</f>
        <v>0</v>
      </c>
      <c r="Y35" s="13">
        <f>+X35+L44</f>
        <v>0</v>
      </c>
      <c r="Z35" s="13">
        <f>+Y35+P44</f>
        <v>0</v>
      </c>
      <c r="AA35" s="13">
        <f>+Z35+T44</f>
        <v>0</v>
      </c>
    </row>
    <row r="36" spans="1:27">
      <c r="A36" s="181" t="s">
        <v>325</v>
      </c>
      <c r="B36" s="28">
        <v>0</v>
      </c>
      <c r="C36" s="28">
        <v>0</v>
      </c>
      <c r="D36" s="1">
        <f t="shared" si="34"/>
        <v>0</v>
      </c>
      <c r="E36" s="93"/>
      <c r="F36" s="28">
        <v>0</v>
      </c>
      <c r="G36" s="28">
        <v>0</v>
      </c>
      <c r="H36" s="1">
        <f t="shared" si="35"/>
        <v>0</v>
      </c>
      <c r="J36" s="28">
        <v>0</v>
      </c>
      <c r="K36" s="28">
        <v>0</v>
      </c>
      <c r="L36" s="1">
        <f t="shared" si="36"/>
        <v>0</v>
      </c>
      <c r="N36" s="28">
        <v>0</v>
      </c>
      <c r="O36" s="28">
        <v>0</v>
      </c>
      <c r="P36" s="1">
        <f t="shared" si="37"/>
        <v>0</v>
      </c>
      <c r="R36" s="28">
        <v>0</v>
      </c>
      <c r="S36" s="28">
        <v>0</v>
      </c>
      <c r="T36" s="1">
        <f t="shared" si="38"/>
        <v>0</v>
      </c>
      <c r="V36" s="49" t="s">
        <v>87</v>
      </c>
      <c r="W36" s="13">
        <v>0</v>
      </c>
      <c r="X36" s="13">
        <f>X35-W35-H40</f>
        <v>0</v>
      </c>
      <c r="Y36" s="13">
        <f>Y35-X35-L40</f>
        <v>0</v>
      </c>
      <c r="Z36" s="13">
        <f>Z35-Y35-P40</f>
        <v>0</v>
      </c>
      <c r="AA36" s="13">
        <f>AA35-Z35-T40</f>
        <v>0</v>
      </c>
    </row>
    <row r="37" spans="1:27">
      <c r="A37" s="58" t="s">
        <v>314</v>
      </c>
      <c r="B37" s="1"/>
      <c r="C37" s="1"/>
      <c r="D37" s="29">
        <f>SUM(D31:D36)</f>
        <v>0</v>
      </c>
      <c r="E37" s="93"/>
      <c r="F37" s="1"/>
      <c r="G37" s="1"/>
      <c r="H37" s="29">
        <f>SUM(H31:H36)</f>
        <v>0</v>
      </c>
      <c r="I37" s="93"/>
      <c r="J37" s="1"/>
      <c r="K37" s="1"/>
      <c r="L37" s="29">
        <f>SUM(L31:L36)</f>
        <v>0</v>
      </c>
      <c r="M37" s="99"/>
      <c r="N37" s="1"/>
      <c r="O37" s="1"/>
      <c r="P37" s="29">
        <f>SUM(P31:P36)</f>
        <v>0</v>
      </c>
      <c r="Q37" s="99"/>
      <c r="R37" s="1"/>
      <c r="S37" s="1"/>
      <c r="T37" s="29">
        <f>SUM(T31:T36)</f>
        <v>0</v>
      </c>
      <c r="V37" s="49" t="s">
        <v>95</v>
      </c>
      <c r="W37" s="13">
        <v>0</v>
      </c>
      <c r="X37" s="13">
        <f>+W35/3</f>
        <v>0</v>
      </c>
      <c r="Y37" s="13">
        <f>+W35/3+(X35-W35)/3</f>
        <v>0</v>
      </c>
      <c r="Z37" s="13">
        <f>+W35/3+(X35-W35)/3+(Y35-X35)/3</f>
        <v>0</v>
      </c>
      <c r="AA37" s="13">
        <f>(X35-W35)/3+(Y35-X35)/3+(Z35-Y35)/3</f>
        <v>0</v>
      </c>
    </row>
    <row r="38" spans="1:27">
      <c r="A38" s="181" t="s">
        <v>326</v>
      </c>
      <c r="B38" s="28">
        <v>0</v>
      </c>
      <c r="C38" s="28">
        <v>0</v>
      </c>
      <c r="D38" s="1">
        <f t="shared" ref="D38:D43" si="42">B38*C38</f>
        <v>0</v>
      </c>
      <c r="E38" s="93"/>
      <c r="F38" s="28">
        <v>0</v>
      </c>
      <c r="G38" s="28">
        <v>0</v>
      </c>
      <c r="H38" s="1">
        <f t="shared" ref="H38:H43" si="43">F38*G38</f>
        <v>0</v>
      </c>
      <c r="I38" s="93"/>
      <c r="J38" s="28">
        <v>0</v>
      </c>
      <c r="K38" s="28">
        <v>0</v>
      </c>
      <c r="L38" s="1">
        <f t="shared" ref="L38:L43" si="44">J38*K38</f>
        <v>0</v>
      </c>
      <c r="M38" s="99"/>
      <c r="N38" s="28">
        <v>0</v>
      </c>
      <c r="O38" s="28">
        <v>0</v>
      </c>
      <c r="P38" s="1">
        <f t="shared" ref="P38:P43" si="45">N38*O38</f>
        <v>0</v>
      </c>
      <c r="Q38" s="99"/>
      <c r="R38" s="28">
        <v>0</v>
      </c>
      <c r="S38" s="28">
        <v>0</v>
      </c>
      <c r="T38" s="1">
        <f t="shared" ref="T38:T43" si="46">R38*S38</f>
        <v>0</v>
      </c>
      <c r="V38" s="49" t="s">
        <v>64</v>
      </c>
      <c r="W38" s="13">
        <v>0</v>
      </c>
      <c r="X38" s="13">
        <f>W38+X37</f>
        <v>0</v>
      </c>
      <c r="Y38" s="13">
        <f>X38+Y37</f>
        <v>0</v>
      </c>
      <c r="Z38" s="13">
        <f>Y38+Z37</f>
        <v>0</v>
      </c>
      <c r="AA38" s="13">
        <f>Z38+AA37</f>
        <v>0</v>
      </c>
    </row>
    <row r="39" spans="1:27">
      <c r="A39" s="181" t="s">
        <v>327</v>
      </c>
      <c r="B39" s="28">
        <v>0</v>
      </c>
      <c r="C39" s="28">
        <v>0</v>
      </c>
      <c r="D39" s="1">
        <f t="shared" si="42"/>
        <v>0</v>
      </c>
      <c r="E39" s="93"/>
      <c r="F39" s="28">
        <v>0</v>
      </c>
      <c r="G39" s="28">
        <v>0</v>
      </c>
      <c r="H39" s="1">
        <f t="shared" si="43"/>
        <v>0</v>
      </c>
      <c r="I39" s="93"/>
      <c r="J39" s="28">
        <v>0</v>
      </c>
      <c r="K39" s="28">
        <v>0</v>
      </c>
      <c r="L39" s="1">
        <f t="shared" si="44"/>
        <v>0</v>
      </c>
      <c r="M39" s="147"/>
      <c r="N39" s="28">
        <v>0</v>
      </c>
      <c r="O39" s="28">
        <v>0</v>
      </c>
      <c r="P39" s="1">
        <f t="shared" si="45"/>
        <v>0</v>
      </c>
      <c r="Q39" s="147"/>
      <c r="R39" s="28">
        <v>0</v>
      </c>
      <c r="S39" s="28">
        <v>0</v>
      </c>
      <c r="T39" s="1">
        <f t="shared" si="46"/>
        <v>0</v>
      </c>
      <c r="U39" s="25"/>
      <c r="V39" s="49" t="s">
        <v>89</v>
      </c>
      <c r="W39" s="13">
        <f>W35-W38</f>
        <v>0</v>
      </c>
      <c r="X39" s="13">
        <f>X35-X38</f>
        <v>0</v>
      </c>
      <c r="Y39" s="13">
        <f>Y35-Y38</f>
        <v>0</v>
      </c>
      <c r="Z39" s="13">
        <f>Z35-Z38</f>
        <v>0</v>
      </c>
      <c r="AA39" s="13">
        <f>AA35-AA38</f>
        <v>0</v>
      </c>
    </row>
    <row r="40" spans="1:27">
      <c r="A40" s="181" t="s">
        <v>328</v>
      </c>
      <c r="B40" s="28">
        <v>0</v>
      </c>
      <c r="C40" s="28">
        <v>0</v>
      </c>
      <c r="D40" s="1">
        <f t="shared" si="42"/>
        <v>0</v>
      </c>
      <c r="E40" s="94"/>
      <c r="F40" s="28">
        <v>0</v>
      </c>
      <c r="G40" s="28">
        <v>0</v>
      </c>
      <c r="H40" s="1">
        <f t="shared" si="43"/>
        <v>0</v>
      </c>
      <c r="I40" s="94"/>
      <c r="J40" s="28">
        <v>0</v>
      </c>
      <c r="K40" s="28">
        <v>0</v>
      </c>
      <c r="L40" s="1">
        <f t="shared" si="44"/>
        <v>0</v>
      </c>
      <c r="M40" s="133"/>
      <c r="N40" s="28">
        <v>0</v>
      </c>
      <c r="O40" s="28">
        <v>0</v>
      </c>
      <c r="P40" s="1">
        <f t="shared" si="45"/>
        <v>0</v>
      </c>
      <c r="Q40" s="133"/>
      <c r="R40" s="28">
        <v>0</v>
      </c>
      <c r="S40" s="28">
        <v>0</v>
      </c>
      <c r="T40" s="1">
        <f t="shared" si="46"/>
        <v>0</v>
      </c>
      <c r="U40" s="5"/>
      <c r="V40" s="46" t="s">
        <v>38</v>
      </c>
      <c r="W40" s="13"/>
      <c r="X40" s="13"/>
      <c r="Y40" s="13"/>
      <c r="Z40" s="13"/>
      <c r="AA40" s="13"/>
    </row>
    <row r="41" spans="1:27">
      <c r="A41" s="181" t="s">
        <v>329</v>
      </c>
      <c r="B41" s="28">
        <v>0</v>
      </c>
      <c r="C41" s="28">
        <v>0</v>
      </c>
      <c r="D41" s="1">
        <f t="shared" si="42"/>
        <v>0</v>
      </c>
      <c r="E41" s="95"/>
      <c r="F41" s="28">
        <v>0</v>
      </c>
      <c r="G41" s="28">
        <v>0</v>
      </c>
      <c r="H41" s="1">
        <f t="shared" si="43"/>
        <v>0</v>
      </c>
      <c r="I41" s="95"/>
      <c r="J41" s="28">
        <v>0</v>
      </c>
      <c r="K41" s="28">
        <v>0</v>
      </c>
      <c r="L41" s="1">
        <f t="shared" si="44"/>
        <v>0</v>
      </c>
      <c r="M41" s="133"/>
      <c r="N41" s="28">
        <v>0</v>
      </c>
      <c r="O41" s="28">
        <v>0</v>
      </c>
      <c r="P41" s="1">
        <f t="shared" si="45"/>
        <v>0</v>
      </c>
      <c r="Q41" s="133"/>
      <c r="R41" s="28">
        <v>0</v>
      </c>
      <c r="S41" s="28">
        <v>0</v>
      </c>
      <c r="T41" s="1">
        <f t="shared" si="46"/>
        <v>0</v>
      </c>
      <c r="U41" s="5"/>
      <c r="V41" s="41" t="s">
        <v>86</v>
      </c>
      <c r="W41" s="13">
        <f t="shared" ref="W41:Z45" si="47">W29+W35</f>
        <v>0</v>
      </c>
      <c r="X41" s="13">
        <f t="shared" si="47"/>
        <v>0</v>
      </c>
      <c r="Y41" s="13">
        <f t="shared" si="47"/>
        <v>0</v>
      </c>
      <c r="Z41" s="13">
        <f t="shared" si="47"/>
        <v>0</v>
      </c>
      <c r="AA41" s="13">
        <f>AA29+AA35</f>
        <v>0</v>
      </c>
    </row>
    <row r="42" spans="1:27">
      <c r="A42" s="181" t="s">
        <v>330</v>
      </c>
      <c r="B42" s="28">
        <v>0</v>
      </c>
      <c r="C42" s="28">
        <v>0</v>
      </c>
      <c r="D42" s="1">
        <f t="shared" si="42"/>
        <v>0</v>
      </c>
      <c r="E42" s="95"/>
      <c r="F42" s="28">
        <v>0</v>
      </c>
      <c r="G42" s="28">
        <v>0</v>
      </c>
      <c r="H42" s="1">
        <f t="shared" si="43"/>
        <v>0</v>
      </c>
      <c r="J42" s="28">
        <v>0</v>
      </c>
      <c r="K42" s="28">
        <v>0</v>
      </c>
      <c r="L42" s="1">
        <f t="shared" si="44"/>
        <v>0</v>
      </c>
      <c r="N42" s="28">
        <v>0</v>
      </c>
      <c r="O42" s="28">
        <v>0</v>
      </c>
      <c r="P42" s="1">
        <f t="shared" si="45"/>
        <v>0</v>
      </c>
      <c r="R42" s="28">
        <v>0</v>
      </c>
      <c r="S42" s="28">
        <v>0</v>
      </c>
      <c r="T42" s="1">
        <f t="shared" si="46"/>
        <v>0</v>
      </c>
      <c r="U42" s="5"/>
      <c r="V42" s="41" t="s">
        <v>87</v>
      </c>
      <c r="W42" s="13">
        <f t="shared" si="47"/>
        <v>0</v>
      </c>
      <c r="X42" s="13">
        <f t="shared" si="47"/>
        <v>0</v>
      </c>
      <c r="Y42" s="13">
        <f t="shared" si="47"/>
        <v>0</v>
      </c>
      <c r="Z42" s="13">
        <f t="shared" si="47"/>
        <v>0</v>
      </c>
      <c r="AA42" s="13">
        <f t="shared" ref="AA42:AA45" si="48">AA30+AA36</f>
        <v>0</v>
      </c>
    </row>
    <row r="43" spans="1:27">
      <c r="A43" s="181" t="s">
        <v>331</v>
      </c>
      <c r="B43" s="28">
        <v>0</v>
      </c>
      <c r="C43" s="28">
        <v>0</v>
      </c>
      <c r="D43" s="1">
        <f t="shared" si="42"/>
        <v>0</v>
      </c>
      <c r="E43" s="93"/>
      <c r="F43" s="28">
        <v>0</v>
      </c>
      <c r="G43" s="28">
        <v>0</v>
      </c>
      <c r="H43" s="1">
        <f t="shared" si="43"/>
        <v>0</v>
      </c>
      <c r="J43" s="28">
        <v>0</v>
      </c>
      <c r="K43" s="28">
        <v>0</v>
      </c>
      <c r="L43" s="1">
        <f t="shared" si="44"/>
        <v>0</v>
      </c>
      <c r="N43" s="28">
        <v>0</v>
      </c>
      <c r="O43" s="28">
        <v>0</v>
      </c>
      <c r="P43" s="1">
        <f t="shared" si="45"/>
        <v>0</v>
      </c>
      <c r="R43" s="28">
        <v>0</v>
      </c>
      <c r="S43" s="28">
        <v>0</v>
      </c>
      <c r="T43" s="1">
        <f t="shared" si="46"/>
        <v>0</v>
      </c>
      <c r="U43" s="5"/>
      <c r="V43" s="41" t="s">
        <v>96</v>
      </c>
      <c r="W43" s="13">
        <f t="shared" si="47"/>
        <v>0</v>
      </c>
      <c r="X43" s="13">
        <f t="shared" si="47"/>
        <v>0</v>
      </c>
      <c r="Y43" s="13">
        <f t="shared" si="47"/>
        <v>0</v>
      </c>
      <c r="Z43" s="13">
        <f t="shared" si="47"/>
        <v>0</v>
      </c>
      <c r="AA43" s="13">
        <f t="shared" si="48"/>
        <v>0</v>
      </c>
    </row>
    <row r="44" spans="1:27">
      <c r="A44" s="58" t="s">
        <v>316</v>
      </c>
      <c r="B44" s="1"/>
      <c r="C44" s="1"/>
      <c r="D44" s="29">
        <f>SUM(D38:D43)</f>
        <v>0</v>
      </c>
      <c r="F44" s="1"/>
      <c r="G44" s="1"/>
      <c r="H44" s="29">
        <f>SUM(H38:H43)</f>
        <v>0</v>
      </c>
      <c r="J44" s="1"/>
      <c r="K44" s="1"/>
      <c r="L44" s="29">
        <f>SUM(L38:L43)</f>
        <v>0</v>
      </c>
      <c r="N44" s="1"/>
      <c r="O44" s="1"/>
      <c r="P44" s="29">
        <f>SUM(P38:P43)</f>
        <v>0</v>
      </c>
      <c r="R44" s="1"/>
      <c r="S44" s="1"/>
      <c r="T44" s="29">
        <f>SUM(T38:T43)</f>
        <v>0</v>
      </c>
      <c r="U44" s="5"/>
      <c r="V44" s="41" t="s">
        <v>97</v>
      </c>
      <c r="W44" s="13">
        <f t="shared" si="47"/>
        <v>0</v>
      </c>
      <c r="X44" s="13">
        <f t="shared" si="47"/>
        <v>0</v>
      </c>
      <c r="Y44" s="13">
        <f t="shared" si="47"/>
        <v>0</v>
      </c>
      <c r="Z44" s="13">
        <f t="shared" si="47"/>
        <v>0</v>
      </c>
      <c r="AA44" s="13">
        <f t="shared" si="48"/>
        <v>0</v>
      </c>
    </row>
    <row r="45" spans="1:27">
      <c r="A45" s="126" t="s">
        <v>159</v>
      </c>
      <c r="B45" s="1"/>
      <c r="C45" s="1"/>
      <c r="D45" s="29">
        <f>+D44+D37+D30+D21+D12</f>
        <v>0</v>
      </c>
      <c r="F45" s="1"/>
      <c r="G45" s="1"/>
      <c r="H45" s="29">
        <f>+H44+H37+H30+H21+H12</f>
        <v>0</v>
      </c>
      <c r="J45" s="1"/>
      <c r="K45" s="1"/>
      <c r="L45" s="29">
        <f>+L44+L37+L30+L21+L12</f>
        <v>0</v>
      </c>
      <c r="N45" s="1"/>
      <c r="O45" s="1"/>
      <c r="P45" s="29">
        <f>+P44+P37+P30+P21+P12</f>
        <v>0</v>
      </c>
      <c r="R45" s="1"/>
      <c r="S45" s="1"/>
      <c r="T45" s="29">
        <f>+T44+T37+T30+T21+T12</f>
        <v>0</v>
      </c>
      <c r="U45" s="5"/>
      <c r="V45" s="41" t="s">
        <v>89</v>
      </c>
      <c r="W45" s="13">
        <f t="shared" si="47"/>
        <v>0</v>
      </c>
      <c r="X45" s="13">
        <f t="shared" si="47"/>
        <v>0</v>
      </c>
      <c r="Y45" s="13">
        <f t="shared" si="47"/>
        <v>0</v>
      </c>
      <c r="Z45" s="13">
        <f t="shared" si="47"/>
        <v>0</v>
      </c>
      <c r="AA45" s="13">
        <f t="shared" si="48"/>
        <v>0</v>
      </c>
    </row>
    <row r="46" spans="1:27">
      <c r="U46" s="5"/>
    </row>
    <row r="47" spans="1:27">
      <c r="U47" s="5"/>
    </row>
    <row r="48" spans="1:27">
      <c r="U48" s="5"/>
    </row>
    <row r="49" spans="21:21">
      <c r="U49" s="5"/>
    </row>
    <row r="50" spans="21:21">
      <c r="U50" s="5"/>
    </row>
    <row r="51" spans="21:21">
      <c r="U51" s="5"/>
    </row>
    <row r="52" spans="21:21">
      <c r="U52" s="5"/>
    </row>
    <row r="53" spans="21:21">
      <c r="U53" s="5"/>
    </row>
    <row r="54" spans="21:21">
      <c r="U54" s="5"/>
    </row>
    <row r="55" spans="21:21">
      <c r="U55" s="5"/>
    </row>
    <row r="56" spans="21:21">
      <c r="U56" s="5"/>
    </row>
    <row r="57" spans="21:21">
      <c r="U57" s="5"/>
    </row>
    <row r="58" spans="21:21">
      <c r="U58" s="5"/>
    </row>
    <row r="59" spans="21:21">
      <c r="U59" s="5"/>
    </row>
    <row r="60" spans="21:21">
      <c r="U60" s="5"/>
    </row>
  </sheetData>
  <mergeCells count="6">
    <mergeCell ref="V2:AA2"/>
    <mergeCell ref="J2:L2"/>
    <mergeCell ref="B2:D2"/>
    <mergeCell ref="F2:H2"/>
    <mergeCell ref="R2:T2"/>
    <mergeCell ref="N2:P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78"/>
  <sheetViews>
    <sheetView workbookViewId="0">
      <pane xSplit="1" ySplit="1" topLeftCell="B55" activePane="bottomRight" state="frozen"/>
      <selection pane="topRight" activeCell="B1" sqref="B1"/>
      <selection pane="bottomLeft" activeCell="A2" sqref="A2"/>
      <selection pane="bottomRight" activeCell="B42" sqref="B42:B47"/>
    </sheetView>
  </sheetViews>
  <sheetFormatPr baseColWidth="10" defaultColWidth="11.42578125" defaultRowHeight="12.75" outlineLevelCol="1"/>
  <cols>
    <col min="1" max="1" width="36.140625" style="2" customWidth="1"/>
    <col min="2" max="2" width="12" style="2" customWidth="1" outlineLevel="1"/>
    <col min="3" max="3" width="11.140625" style="2" customWidth="1"/>
    <col min="4" max="4" width="12" style="2" customWidth="1"/>
    <col min="5" max="6" width="11.85546875" style="2" customWidth="1"/>
    <col min="7" max="10" width="11.42578125" style="117"/>
    <col min="11" max="12" width="11.5703125" style="117" customWidth="1"/>
    <col min="13" max="13" width="12.7109375" style="117" customWidth="1"/>
    <col min="14" max="16384" width="11.42578125" style="117"/>
  </cols>
  <sheetData>
    <row r="1" spans="1:24">
      <c r="A1" s="232" t="s">
        <v>290</v>
      </c>
      <c r="B1" s="232"/>
      <c r="C1" s="243"/>
      <c r="D1" s="243"/>
      <c r="E1" s="243"/>
      <c r="F1" s="243"/>
      <c r="G1" s="116"/>
      <c r="H1" s="116"/>
      <c r="I1" s="116" t="s">
        <v>0</v>
      </c>
      <c r="J1" s="116"/>
      <c r="K1" s="116" t="s">
        <v>0</v>
      </c>
      <c r="L1" s="116" t="s">
        <v>0</v>
      </c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</row>
    <row r="2" spans="1:24">
      <c r="A2" s="47" t="s">
        <v>291</v>
      </c>
      <c r="B2" s="151" t="s">
        <v>186</v>
      </c>
      <c r="C2" s="151">
        <f>+C16</f>
        <v>2025</v>
      </c>
      <c r="D2" s="151">
        <f t="shared" ref="D2:F2" si="0">+D16</f>
        <v>2026</v>
      </c>
      <c r="E2" s="151">
        <f t="shared" si="0"/>
        <v>2027</v>
      </c>
      <c r="F2" s="151">
        <f t="shared" si="0"/>
        <v>2028</v>
      </c>
      <c r="G2" s="116"/>
      <c r="H2" s="116"/>
      <c r="I2" s="116" t="s">
        <v>0</v>
      </c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</row>
    <row r="3" spans="1:24">
      <c r="A3" s="59" t="s">
        <v>135</v>
      </c>
      <c r="B3" s="22"/>
      <c r="C3" s="173"/>
      <c r="D3" s="173"/>
      <c r="E3" s="173"/>
      <c r="F3" s="173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</row>
    <row r="4" spans="1:24">
      <c r="A4" s="59" t="s">
        <v>236</v>
      </c>
      <c r="B4" s="22"/>
      <c r="C4" s="173"/>
      <c r="D4" s="173"/>
      <c r="E4" s="173"/>
      <c r="F4" s="173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</row>
    <row r="5" spans="1:24">
      <c r="A5" s="59" t="s">
        <v>338</v>
      </c>
      <c r="B5" s="22"/>
      <c r="C5" s="173"/>
      <c r="D5" s="173"/>
      <c r="E5" s="173"/>
      <c r="F5" s="173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</row>
    <row r="6" spans="1:24">
      <c r="A6" s="59" t="s">
        <v>292</v>
      </c>
      <c r="B6" s="22"/>
      <c r="C6" s="174"/>
      <c r="D6" s="174"/>
      <c r="E6" s="174"/>
      <c r="F6" s="174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</row>
    <row r="7" spans="1:24">
      <c r="A7" s="59" t="s">
        <v>348</v>
      </c>
      <c r="B7" s="22"/>
      <c r="C7" s="174"/>
      <c r="D7" s="174"/>
      <c r="E7" s="174"/>
      <c r="F7" s="174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</row>
    <row r="8" spans="1:24">
      <c r="A8" s="59" t="s">
        <v>361</v>
      </c>
      <c r="B8" s="22"/>
      <c r="C8" s="174"/>
      <c r="D8" s="174"/>
      <c r="E8" s="174"/>
      <c r="F8" s="174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</row>
    <row r="9" spans="1:24">
      <c r="A9" s="59" t="s">
        <v>362</v>
      </c>
      <c r="B9" s="22"/>
      <c r="C9" s="174"/>
      <c r="D9" s="174"/>
      <c r="E9" s="174"/>
      <c r="F9" s="174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</row>
    <row r="10" spans="1:24">
      <c r="A10" s="59" t="s">
        <v>297</v>
      </c>
      <c r="B10" s="22">
        <v>0</v>
      </c>
      <c r="C10" s="174"/>
      <c r="D10" s="174"/>
      <c r="E10" s="174"/>
      <c r="F10" s="174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</row>
    <row r="11" spans="1:24">
      <c r="A11" s="59" t="s">
        <v>298</v>
      </c>
      <c r="B11" s="22">
        <v>0</v>
      </c>
      <c r="C11" s="174"/>
      <c r="D11" s="174"/>
      <c r="E11" s="174"/>
      <c r="F11" s="174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</row>
    <row r="12" spans="1:24">
      <c r="A12" s="59" t="s">
        <v>299</v>
      </c>
      <c r="B12" s="22">
        <v>0</v>
      </c>
      <c r="C12" s="174"/>
      <c r="D12" s="174"/>
      <c r="E12" s="174"/>
      <c r="F12" s="174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</row>
    <row r="13" spans="1:24">
      <c r="A13" s="175" t="s">
        <v>300</v>
      </c>
      <c r="B13" s="176">
        <f>SUM(B3:B12)</f>
        <v>0</v>
      </c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</row>
    <row r="14" spans="1:24">
      <c r="A14" s="18" t="s">
        <v>160</v>
      </c>
      <c r="B14" s="29">
        <f>B13+'A.Tecnico (Inversiones)'!D45</f>
        <v>0</v>
      </c>
      <c r="C14" s="20">
        <f>+'A.Tecnico (Inversiones)'!H45</f>
        <v>0</v>
      </c>
      <c r="D14" s="20">
        <f>+'A.Tecnico (Inversiones)'!L45</f>
        <v>0</v>
      </c>
      <c r="E14" s="20">
        <f>+'A.Tecnico (Inversiones)'!P45</f>
        <v>0</v>
      </c>
      <c r="F14" s="20">
        <f>+'A.Tecnico (Inversiones)'!T45</f>
        <v>0</v>
      </c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</row>
    <row r="15" spans="1:24">
      <c r="A15" s="116"/>
      <c r="B15" s="177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</row>
    <row r="16" spans="1:24">
      <c r="A16" s="47" t="s">
        <v>137</v>
      </c>
      <c r="B16" s="45" t="s">
        <v>8</v>
      </c>
      <c r="C16" s="45">
        <f>'Datos base'!B36</f>
        <v>2025</v>
      </c>
      <c r="D16" s="150">
        <f>C16+1</f>
        <v>2026</v>
      </c>
      <c r="E16" s="201">
        <f t="shared" ref="E16:F16" si="1">D16+1</f>
        <v>2027</v>
      </c>
      <c r="F16" s="201">
        <f t="shared" si="1"/>
        <v>2028</v>
      </c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</row>
    <row r="17" spans="1:24">
      <c r="A17" s="12" t="s">
        <v>41</v>
      </c>
      <c r="B17" s="22"/>
      <c r="C17" s="13">
        <f>B17*12</f>
        <v>0</v>
      </c>
      <c r="D17" s="13">
        <f>B17*12*(1+'Datos base'!$G$36)</f>
        <v>0</v>
      </c>
      <c r="E17" s="13">
        <f>D17*(1+'Datos base'!$G$37)</f>
        <v>0</v>
      </c>
      <c r="F17" s="13">
        <f>E17*(1+'Datos base'!$G$38)</f>
        <v>0</v>
      </c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</row>
    <row r="18" spans="1:24">
      <c r="A18" s="12" t="s">
        <v>44</v>
      </c>
      <c r="B18" s="22"/>
      <c r="C18" s="13">
        <f>B18*12</f>
        <v>0</v>
      </c>
      <c r="D18" s="13">
        <f>B18*12*(1+'Datos base'!$G$36)</f>
        <v>0</v>
      </c>
      <c r="E18" s="13">
        <f>D18*(1+'Datos base'!$G$37)</f>
        <v>0</v>
      </c>
      <c r="F18" s="13">
        <f>E18*(1+'Datos base'!$G$38)</f>
        <v>0</v>
      </c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</row>
    <row r="19" spans="1:24">
      <c r="A19" s="12" t="s">
        <v>364</v>
      </c>
      <c r="B19" s="22"/>
      <c r="C19" s="13">
        <f>B19*12</f>
        <v>0</v>
      </c>
      <c r="D19" s="13">
        <f>B19*12*(1+'Datos base'!$G$36)</f>
        <v>0</v>
      </c>
      <c r="E19" s="13">
        <f>D19*(1+'Datos base'!$G$37)</f>
        <v>0</v>
      </c>
      <c r="F19" s="13">
        <f>E19*(1+'Datos base'!$G$38)</f>
        <v>0</v>
      </c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</row>
    <row r="20" spans="1:24">
      <c r="A20" s="12" t="s">
        <v>363</v>
      </c>
      <c r="B20" s="22"/>
      <c r="C20" s="13">
        <f t="shared" ref="C20:C23" si="2">B20*12</f>
        <v>0</v>
      </c>
      <c r="D20" s="13">
        <f>B20*12*(1+'Datos base'!$G$36)</f>
        <v>0</v>
      </c>
      <c r="E20" s="13">
        <f>D20*(1+'Datos base'!$G$37)</f>
        <v>0</v>
      </c>
      <c r="F20" s="13">
        <f>E20*(1+'Datos base'!$G$38)</f>
        <v>0</v>
      </c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</row>
    <row r="21" spans="1:24">
      <c r="A21" s="12" t="s">
        <v>365</v>
      </c>
      <c r="B21" s="22"/>
      <c r="C21" s="13">
        <f t="shared" si="2"/>
        <v>0</v>
      </c>
      <c r="D21" s="13">
        <f>B21*12*(1+'Datos base'!$G$36)</f>
        <v>0</v>
      </c>
      <c r="E21" s="13">
        <f>D21*(1+'Datos base'!$G$37)</f>
        <v>0</v>
      </c>
      <c r="F21" s="13">
        <f>E21*(1+'Datos base'!$G$38)</f>
        <v>0</v>
      </c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</row>
    <row r="22" spans="1:24">
      <c r="A22" s="12" t="s">
        <v>366</v>
      </c>
      <c r="B22" s="22"/>
      <c r="C22" s="13">
        <f t="shared" si="2"/>
        <v>0</v>
      </c>
      <c r="D22" s="13">
        <f>B22*12*(1+'Datos base'!$G$36)</f>
        <v>0</v>
      </c>
      <c r="E22" s="13">
        <f>D22*(1+'Datos base'!$G$37)</f>
        <v>0</v>
      </c>
      <c r="F22" s="13">
        <f>E22*(1+'Datos base'!$G$38)</f>
        <v>0</v>
      </c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</row>
    <row r="23" spans="1:24">
      <c r="A23" s="12" t="s">
        <v>191</v>
      </c>
      <c r="B23" s="22">
        <v>0</v>
      </c>
      <c r="C23" s="13">
        <f t="shared" si="2"/>
        <v>0</v>
      </c>
      <c r="D23" s="13">
        <f>B23*12*(1+'Datos base'!$G$36)</f>
        <v>0</v>
      </c>
      <c r="E23" s="13">
        <f>D23*(1+'Datos base'!$G$37)</f>
        <v>0</v>
      </c>
      <c r="F23" s="13">
        <f>E23*(1+'Datos base'!$G$38)</f>
        <v>0</v>
      </c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</row>
    <row r="24" spans="1:24">
      <c r="A24" s="12" t="s">
        <v>293</v>
      </c>
      <c r="B24" s="22">
        <v>0</v>
      </c>
      <c r="C24" s="13">
        <f t="shared" ref="C24:C27" si="3">B24*12</f>
        <v>0</v>
      </c>
      <c r="D24" s="13">
        <f>B24*12*(1+'Datos base'!$G$36)</f>
        <v>0</v>
      </c>
      <c r="E24" s="13">
        <f>D24*(1+'Datos base'!$G$37)</f>
        <v>0</v>
      </c>
      <c r="F24" s="13">
        <f>E24*(1+'Datos base'!$G$38)</f>
        <v>0</v>
      </c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</row>
    <row r="25" spans="1:24">
      <c r="A25" s="12" t="s">
        <v>294</v>
      </c>
      <c r="B25" s="22">
        <v>0</v>
      </c>
      <c r="C25" s="13">
        <f t="shared" si="3"/>
        <v>0</v>
      </c>
      <c r="D25" s="13">
        <f>B25*12*(1+'Datos base'!$G$36)</f>
        <v>0</v>
      </c>
      <c r="E25" s="13">
        <f>D25*(1+'Datos base'!$G$37)</f>
        <v>0</v>
      </c>
      <c r="F25" s="13">
        <f>E25*(1+'Datos base'!$G$38)</f>
        <v>0</v>
      </c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</row>
    <row r="26" spans="1:24">
      <c r="A26" s="12" t="s">
        <v>295</v>
      </c>
      <c r="B26" s="22">
        <v>0</v>
      </c>
      <c r="C26" s="13">
        <f t="shared" si="3"/>
        <v>0</v>
      </c>
      <c r="D26" s="13">
        <f>B26*12*(1+'Datos base'!$G$36)</f>
        <v>0</v>
      </c>
      <c r="E26" s="13">
        <f>D26*(1+'Datos base'!$G$37)</f>
        <v>0</v>
      </c>
      <c r="F26" s="13">
        <f>E26*(1+'Datos base'!$G$38)</f>
        <v>0</v>
      </c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</row>
    <row r="27" spans="1:24">
      <c r="A27" s="12" t="s">
        <v>296</v>
      </c>
      <c r="B27" s="22">
        <v>0</v>
      </c>
      <c r="C27" s="13">
        <f t="shared" si="3"/>
        <v>0</v>
      </c>
      <c r="D27" s="13">
        <f>B27*12*(1+'Datos base'!$G$36)</f>
        <v>0</v>
      </c>
      <c r="E27" s="13">
        <f>D27*(1+'Datos base'!$G$37)</f>
        <v>0</v>
      </c>
      <c r="F27" s="13">
        <f>E27*(1+'Datos base'!$G$38)</f>
        <v>0</v>
      </c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</row>
    <row r="28" spans="1:24">
      <c r="A28" s="12" t="s">
        <v>42</v>
      </c>
      <c r="B28" s="13"/>
      <c r="C28" s="60">
        <v>0</v>
      </c>
      <c r="D28" s="13">
        <f>C28*(1+'Datos base'!$B$37)</f>
        <v>0</v>
      </c>
      <c r="E28" s="13">
        <f>D28*(1+'Datos base'!$B$37)</f>
        <v>0</v>
      </c>
      <c r="F28" s="13">
        <f>E28*(1+'Datos base'!$B$37)</f>
        <v>0</v>
      </c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</row>
    <row r="29" spans="1:24">
      <c r="A29" s="12" t="s">
        <v>352</v>
      </c>
      <c r="B29" s="13">
        <v>0</v>
      </c>
      <c r="C29" s="13">
        <f>A.Legal!N12</f>
        <v>0</v>
      </c>
      <c r="D29" s="13">
        <f>A.Legal!AA12</f>
        <v>0</v>
      </c>
      <c r="E29" s="13">
        <f>A.Legal!AB12</f>
        <v>0</v>
      </c>
      <c r="F29" s="13">
        <f>A.Legal!AC12</f>
        <v>0</v>
      </c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</row>
    <row r="30" spans="1:24">
      <c r="A30" s="12" t="s">
        <v>337</v>
      </c>
      <c r="B30" s="13"/>
      <c r="C30" s="13">
        <f>'Datos base'!$O$18*A.Mercado!N69</f>
        <v>0</v>
      </c>
      <c r="D30" s="13">
        <f>'Datos base'!$O$18*A.Mercado!AA69</f>
        <v>0</v>
      </c>
      <c r="E30" s="13">
        <f>'Datos base'!$O$18*A.Mercado!AB69</f>
        <v>0</v>
      </c>
      <c r="F30" s="13">
        <f>'Datos base'!$O$18*A.Mercado!AC69</f>
        <v>0</v>
      </c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</row>
    <row r="31" spans="1:24">
      <c r="A31" s="12" t="s">
        <v>43</v>
      </c>
      <c r="B31" s="13">
        <v>0</v>
      </c>
      <c r="C31" s="60">
        <v>0</v>
      </c>
      <c r="D31" s="60">
        <v>0</v>
      </c>
      <c r="E31" s="60">
        <v>0</v>
      </c>
      <c r="F31" s="60">
        <v>0</v>
      </c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</row>
    <row r="32" spans="1:24">
      <c r="A32" s="12" t="s">
        <v>176</v>
      </c>
      <c r="B32" s="13">
        <v>0</v>
      </c>
      <c r="C32" s="13">
        <f>'A.Tecnico (Inversiones)'!X19+'A.Tecnico (Inversiones)'!X25</f>
        <v>0</v>
      </c>
      <c r="D32" s="13">
        <f>'A.Tecnico (Inversiones)'!Y19+'A.Tecnico (Inversiones)'!Y25</f>
        <v>0</v>
      </c>
      <c r="E32" s="13">
        <f>'A.Tecnico (Inversiones)'!Z19+'A.Tecnico (Inversiones)'!Z25</f>
        <v>0</v>
      </c>
      <c r="F32" s="13">
        <f>'A.Tecnico (Inversiones)'!AA19+'A.Tecnico (Inversiones)'!AA25</f>
        <v>0</v>
      </c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</row>
    <row r="33" spans="1:24">
      <c r="A33" s="12" t="s">
        <v>45</v>
      </c>
      <c r="B33" s="13">
        <v>0</v>
      </c>
      <c r="C33" s="13">
        <f>'A.Tecnico (Inversiones)'!X37</f>
        <v>0</v>
      </c>
      <c r="D33" s="13">
        <f>'A.Tecnico (Inversiones)'!Y37</f>
        <v>0</v>
      </c>
      <c r="E33" s="13">
        <f>'A.Tecnico (Inversiones)'!Z37</f>
        <v>0</v>
      </c>
      <c r="F33" s="13">
        <f>'A.Tecnico (Inversiones)'!AA37</f>
        <v>0</v>
      </c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</row>
    <row r="34" spans="1:24">
      <c r="A34" s="46" t="s">
        <v>202</v>
      </c>
      <c r="B34" s="13"/>
      <c r="C34" s="13">
        <f>SUM(C17:C33)</f>
        <v>0</v>
      </c>
      <c r="D34" s="13">
        <f>SUM(D17:D33)</f>
        <v>0</v>
      </c>
      <c r="E34" s="13">
        <f>SUM(E17:E33)</f>
        <v>0</v>
      </c>
      <c r="F34" s="13">
        <f>SUM(F17:F33)</f>
        <v>0</v>
      </c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</row>
    <row r="35" spans="1:24">
      <c r="A35" s="46" t="s">
        <v>203</v>
      </c>
      <c r="B35" s="13"/>
      <c r="C35" s="13">
        <f>+C34-C36</f>
        <v>0</v>
      </c>
      <c r="D35" s="13">
        <f t="shared" ref="D35:F35" si="4">+D34-D36</f>
        <v>0</v>
      </c>
      <c r="E35" s="13">
        <f t="shared" si="4"/>
        <v>0</v>
      </c>
      <c r="F35" s="13">
        <f t="shared" si="4"/>
        <v>0</v>
      </c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</row>
    <row r="36" spans="1:24">
      <c r="A36" s="46" t="s">
        <v>204</v>
      </c>
      <c r="B36" s="13"/>
      <c r="C36" s="13">
        <f>+C29+C30+C31</f>
        <v>0</v>
      </c>
      <c r="D36" s="13">
        <f>+D29+D30+D31</f>
        <v>0</v>
      </c>
      <c r="E36" s="13">
        <f>+E29+E30+E31</f>
        <v>0</v>
      </c>
      <c r="F36" s="13">
        <f>+F29+F30+F31</f>
        <v>0</v>
      </c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</row>
    <row r="37" spans="1:24">
      <c r="A37" s="3"/>
      <c r="B37" s="16"/>
      <c r="C37" s="16"/>
      <c r="D37" s="16"/>
      <c r="E37" s="16"/>
      <c r="F37" s="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</row>
    <row r="38" spans="1:24">
      <c r="A38" s="47" t="s">
        <v>138</v>
      </c>
      <c r="B38" s="45" t="s">
        <v>9</v>
      </c>
      <c r="C38" s="45">
        <f>C16</f>
        <v>2025</v>
      </c>
      <c r="D38" s="45">
        <f>D16</f>
        <v>2026</v>
      </c>
      <c r="E38" s="45">
        <f>E16</f>
        <v>2027</v>
      </c>
      <c r="F38" s="76">
        <f>F16</f>
        <v>2028</v>
      </c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</row>
    <row r="39" spans="1:24">
      <c r="A39" s="12" t="s">
        <v>172</v>
      </c>
      <c r="B39" s="13"/>
      <c r="C39" s="13">
        <f>'Datos base'!$O$16*A.Mercado!N69</f>
        <v>0</v>
      </c>
      <c r="D39" s="13">
        <f>'Datos base'!$O$16*A.Mercado!AA69</f>
        <v>0</v>
      </c>
      <c r="E39" s="13">
        <f>'Datos base'!$O$16*A.Mercado!AB69</f>
        <v>0</v>
      </c>
      <c r="F39" s="13">
        <f>'Datos base'!$O$16*A.Mercado!AC69</f>
        <v>0</v>
      </c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</row>
    <row r="40" spans="1:24">
      <c r="A40" s="12" t="s">
        <v>336</v>
      </c>
      <c r="B40" s="13"/>
      <c r="C40" s="13">
        <f>'Datos base'!$B$45*A.Mercado!N69</f>
        <v>0</v>
      </c>
      <c r="D40" s="13">
        <f>'Datos base'!$B$45*A.Mercado!AA69</f>
        <v>0</v>
      </c>
      <c r="E40" s="13">
        <f>'Datos base'!$B$45*A.Mercado!AB69</f>
        <v>0</v>
      </c>
      <c r="F40" s="13">
        <f>'Datos base'!$B$45*A.Mercado!AC69</f>
        <v>0</v>
      </c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</row>
    <row r="41" spans="1:24">
      <c r="A41" s="12" t="s">
        <v>301</v>
      </c>
      <c r="B41" s="13"/>
      <c r="C41" s="13">
        <f>'Datos base'!$O$17*A.Mercado!N70</f>
        <v>0</v>
      </c>
      <c r="D41" s="13">
        <f>'Datos base'!$O$17*A.Mercado!AA69</f>
        <v>0</v>
      </c>
      <c r="E41" s="13">
        <f>'Datos base'!$O$17*A.Mercado!AB69</f>
        <v>0</v>
      </c>
      <c r="F41" s="13">
        <f>'Datos base'!$O$17*A.Mercado!AC69</f>
        <v>0</v>
      </c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</row>
    <row r="42" spans="1:24">
      <c r="A42" s="12" t="s">
        <v>46</v>
      </c>
      <c r="B42" s="22"/>
      <c r="C42" s="13">
        <f>B42*12</f>
        <v>0</v>
      </c>
      <c r="D42" s="13">
        <f>C42*(1+'Datos base'!$G$36)</f>
        <v>0</v>
      </c>
      <c r="E42" s="13">
        <f>D42*(1+'Datos base'!$G$37)</f>
        <v>0</v>
      </c>
      <c r="F42" s="13">
        <f>E42*(1+'Datos base'!$G$38)</f>
        <v>0</v>
      </c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</row>
    <row r="43" spans="1:24">
      <c r="A43" s="12" t="s">
        <v>231</v>
      </c>
      <c r="B43" s="22"/>
      <c r="C43" s="13">
        <f>B43*12</f>
        <v>0</v>
      </c>
      <c r="D43" s="13">
        <f>C43*(1+'Datos base'!$G$36)</f>
        <v>0</v>
      </c>
      <c r="E43" s="13">
        <f>D43*(1+'Datos base'!$G$37)</f>
        <v>0</v>
      </c>
      <c r="F43" s="13">
        <f>E43*(1+'Datos base'!$G$38)</f>
        <v>0</v>
      </c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</row>
    <row r="44" spans="1:24">
      <c r="A44" s="12" t="s">
        <v>47</v>
      </c>
      <c r="B44" s="22"/>
      <c r="C44" s="13">
        <f>B44*12</f>
        <v>0</v>
      </c>
      <c r="D44" s="13">
        <f>C44*(1+'Datos base'!$G$36)</f>
        <v>0</v>
      </c>
      <c r="E44" s="13">
        <f>D44*(1+'Datos base'!$G$37)</f>
        <v>0</v>
      </c>
      <c r="F44" s="13">
        <f>E44*(1+'Datos base'!$G$38)</f>
        <v>0</v>
      </c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</row>
    <row r="45" spans="1:24">
      <c r="A45" s="12" t="s">
        <v>48</v>
      </c>
      <c r="B45" s="22"/>
      <c r="C45" s="13">
        <f>12*B45</f>
        <v>0</v>
      </c>
      <c r="D45" s="13">
        <f>C45*(1+'Datos base'!$G$36)</f>
        <v>0</v>
      </c>
      <c r="E45" s="13">
        <f>D45*(1+'Datos base'!$G$37)</f>
        <v>0</v>
      </c>
      <c r="F45" s="13">
        <f>E45*(1+'Datos base'!$G$38)</f>
        <v>0</v>
      </c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</row>
    <row r="46" spans="1:24">
      <c r="A46" s="12" t="s">
        <v>371</v>
      </c>
      <c r="B46" s="22"/>
      <c r="C46" s="13">
        <f t="shared" ref="C46:C50" si="5">12*B46</f>
        <v>0</v>
      </c>
      <c r="D46" s="13">
        <f>C46*(1+'Datos base'!$G$36)</f>
        <v>0</v>
      </c>
      <c r="E46" s="13">
        <f>D46*(1+'Datos base'!$G$37)</f>
        <v>0</v>
      </c>
      <c r="F46" s="13">
        <f>E46*(1+'Datos base'!$G$38)</f>
        <v>0</v>
      </c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</row>
    <row r="47" spans="1:24">
      <c r="A47" s="12" t="s">
        <v>372</v>
      </c>
      <c r="B47" s="22"/>
      <c r="C47" s="13">
        <f t="shared" si="5"/>
        <v>0</v>
      </c>
      <c r="D47" s="13">
        <f>C47*(1+'Datos base'!$G$36)</f>
        <v>0</v>
      </c>
      <c r="E47" s="13">
        <f>D47*(1+'Datos base'!$G$37)</f>
        <v>0</v>
      </c>
      <c r="F47" s="13">
        <f>E47*(1+'Datos base'!$G$38)</f>
        <v>0</v>
      </c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</row>
    <row r="48" spans="1:24">
      <c r="A48" s="12" t="s">
        <v>192</v>
      </c>
      <c r="B48" s="22">
        <v>0</v>
      </c>
      <c r="C48" s="13">
        <f t="shared" si="5"/>
        <v>0</v>
      </c>
      <c r="D48" s="13">
        <f>C48*(1+'Datos base'!$G$36)</f>
        <v>0</v>
      </c>
      <c r="E48" s="13">
        <f>D48*(1+'Datos base'!$G$37)</f>
        <v>0</v>
      </c>
      <c r="F48" s="13">
        <f>E48*(1+'Datos base'!$G$38)</f>
        <v>0</v>
      </c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</row>
    <row r="49" spans="1:24">
      <c r="A49" s="12" t="s">
        <v>193</v>
      </c>
      <c r="B49" s="22">
        <v>0</v>
      </c>
      <c r="C49" s="13">
        <f t="shared" si="5"/>
        <v>0</v>
      </c>
      <c r="D49" s="13">
        <f>C49*(1+'Datos base'!$G$36)</f>
        <v>0</v>
      </c>
      <c r="E49" s="13">
        <f>D49*(1+'Datos base'!$G$37)</f>
        <v>0</v>
      </c>
      <c r="F49" s="13">
        <f>E49*(1+'Datos base'!$G$38)</f>
        <v>0</v>
      </c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</row>
    <row r="50" spans="1:24">
      <c r="A50" s="12" t="s">
        <v>194</v>
      </c>
      <c r="B50" s="22">
        <v>0</v>
      </c>
      <c r="C50" s="13">
        <f t="shared" si="5"/>
        <v>0</v>
      </c>
      <c r="D50" s="13">
        <f>C50*(1+'Datos base'!$G$36)</f>
        <v>0</v>
      </c>
      <c r="E50" s="13">
        <f>D50*(1+'Datos base'!$G$37)</f>
        <v>0</v>
      </c>
      <c r="F50" s="13">
        <f>E50*(1+'Datos base'!$G$38)</f>
        <v>0</v>
      </c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</row>
    <row r="51" spans="1:24">
      <c r="A51" s="12" t="s">
        <v>177</v>
      </c>
      <c r="B51" s="13"/>
      <c r="C51" s="13">
        <f>+'A.Tecnico (Inversiones)'!X7+'A.Tecnico (Inversiones)'!X13</f>
        <v>0</v>
      </c>
      <c r="D51" s="13">
        <f>+'A.Tecnico (Inversiones)'!Y7+'A.Tecnico (Inversiones)'!Y13</f>
        <v>0</v>
      </c>
      <c r="E51" s="13">
        <f>+'A.Tecnico (Inversiones)'!Z7+'A.Tecnico (Inversiones)'!Z13</f>
        <v>0</v>
      </c>
      <c r="F51" s="13">
        <f>+'A.Tecnico (Inversiones)'!AA7+'A.Tecnico (Inversiones)'!AA13</f>
        <v>0</v>
      </c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</row>
    <row r="52" spans="1:24">
      <c r="A52" s="46" t="s">
        <v>205</v>
      </c>
      <c r="B52" s="13"/>
      <c r="C52" s="13">
        <f>SUM(C39:C51)</f>
        <v>0</v>
      </c>
      <c r="D52" s="13">
        <f>SUM(D39:D51)</f>
        <v>0</v>
      </c>
      <c r="E52" s="13">
        <f>SUM(E39:E51)</f>
        <v>0</v>
      </c>
      <c r="F52" s="13">
        <f>SUM(F39:F51)</f>
        <v>0</v>
      </c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</row>
    <row r="53" spans="1:24">
      <c r="A53" s="46" t="s">
        <v>206</v>
      </c>
      <c r="B53" s="13"/>
      <c r="C53" s="13">
        <f>+C52-C54</f>
        <v>0</v>
      </c>
      <c r="D53" s="13">
        <f t="shared" ref="D53:F53" si="6">+D52-D54</f>
        <v>0</v>
      </c>
      <c r="E53" s="13">
        <f t="shared" si="6"/>
        <v>0</v>
      </c>
      <c r="F53" s="13">
        <f t="shared" si="6"/>
        <v>0</v>
      </c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</row>
    <row r="54" spans="1:24">
      <c r="A54" s="46" t="s">
        <v>207</v>
      </c>
      <c r="B54" s="13"/>
      <c r="C54" s="13">
        <f>+C39+C40+C41</f>
        <v>0</v>
      </c>
      <c r="D54" s="13">
        <f t="shared" ref="D54:F54" si="7">+D39+D40+D41</f>
        <v>0</v>
      </c>
      <c r="E54" s="13">
        <f t="shared" si="7"/>
        <v>0</v>
      </c>
      <c r="F54" s="13">
        <f t="shared" si="7"/>
        <v>0</v>
      </c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</row>
    <row r="55" spans="1:24">
      <c r="A55" s="6"/>
      <c r="B55" s="16"/>
      <c r="C55" s="16"/>
      <c r="D55" s="16"/>
      <c r="E55" s="16"/>
      <c r="F55" s="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</row>
    <row r="56" spans="1:24">
      <c r="A56" s="242" t="s">
        <v>10</v>
      </c>
      <c r="B56" s="242"/>
      <c r="C56" s="242"/>
      <c r="D56" s="242"/>
      <c r="E56" s="242"/>
      <c r="F56" s="242"/>
    </row>
    <row r="57" spans="1:24" ht="12.75" customHeight="1">
      <c r="A57" s="46" t="s">
        <v>302</v>
      </c>
      <c r="B57" s="244" t="str">
        <f>+IF(C74&lt;0,"OJO Poner atencion a los costos","")</f>
        <v/>
      </c>
      <c r="C57" s="45">
        <f>C38</f>
        <v>2025</v>
      </c>
      <c r="D57" s="45">
        <f>D38</f>
        <v>2026</v>
      </c>
      <c r="E57" s="45">
        <f>E38</f>
        <v>2027</v>
      </c>
      <c r="F57" s="76">
        <f>F38</f>
        <v>2028</v>
      </c>
    </row>
    <row r="58" spans="1:24" ht="12.75" customHeight="1">
      <c r="A58" s="49" t="s">
        <v>303</v>
      </c>
      <c r="B58" s="244"/>
      <c r="C58" s="13">
        <f>A.Administrativo!B10</f>
        <v>0</v>
      </c>
      <c r="D58" s="13">
        <f>A.Administrativo!C10</f>
        <v>0</v>
      </c>
      <c r="E58" s="13">
        <f>A.Administrativo!D10</f>
        <v>0</v>
      </c>
      <c r="F58" s="13">
        <f>A.Administrativo!E10</f>
        <v>0</v>
      </c>
    </row>
    <row r="59" spans="1:24" ht="12.75" customHeight="1">
      <c r="A59" s="49" t="s">
        <v>171</v>
      </c>
      <c r="B59" s="244"/>
      <c r="C59" s="13">
        <f>C35</f>
        <v>0</v>
      </c>
      <c r="D59" s="13">
        <f>D35</f>
        <v>0</v>
      </c>
      <c r="E59" s="13">
        <f>E35</f>
        <v>0</v>
      </c>
      <c r="F59" s="13">
        <f>F35</f>
        <v>0</v>
      </c>
    </row>
    <row r="60" spans="1:24" ht="12.75" customHeight="1">
      <c r="A60" s="49" t="s">
        <v>304</v>
      </c>
      <c r="B60" s="244"/>
      <c r="C60" s="13">
        <f>C53</f>
        <v>0</v>
      </c>
      <c r="D60" s="13">
        <f>D53</f>
        <v>0</v>
      </c>
      <c r="E60" s="13">
        <f>E53</f>
        <v>0</v>
      </c>
      <c r="F60" s="13">
        <f>F53</f>
        <v>0</v>
      </c>
    </row>
    <row r="61" spans="1:24" ht="12.75" customHeight="1">
      <c r="A61" s="49" t="s">
        <v>305</v>
      </c>
      <c r="B61" s="244"/>
      <c r="C61" s="13">
        <f>+'A.Tecnico(Gastos)'!B13</f>
        <v>0</v>
      </c>
      <c r="D61" s="13">
        <v>0</v>
      </c>
      <c r="E61" s="13">
        <v>0</v>
      </c>
      <c r="F61" s="13">
        <v>0</v>
      </c>
    </row>
    <row r="62" spans="1:24">
      <c r="A62" s="48" t="s">
        <v>307</v>
      </c>
      <c r="B62" s="244"/>
      <c r="C62" s="13">
        <f>SUM(C58:C61)</f>
        <v>0</v>
      </c>
      <c r="D62" s="13">
        <f>SUM(D58:D61)</f>
        <v>0</v>
      </c>
      <c r="E62" s="13">
        <f>SUM(E58:E61)</f>
        <v>0</v>
      </c>
      <c r="F62" s="13">
        <f>SUM(F58:F61)</f>
        <v>0</v>
      </c>
    </row>
    <row r="63" spans="1:24">
      <c r="A63" s="46" t="s">
        <v>208</v>
      </c>
      <c r="B63" s="244"/>
      <c r="C63" s="12"/>
      <c r="D63" s="12"/>
      <c r="E63" s="12"/>
      <c r="F63" s="12"/>
    </row>
    <row r="64" spans="1:24">
      <c r="A64" s="49" t="s">
        <v>306</v>
      </c>
      <c r="B64" s="244"/>
      <c r="C64" s="13">
        <f>'A.Tecnico(compras)'!O105</f>
        <v>0</v>
      </c>
      <c r="D64" s="13">
        <f>'A.Tecnico(compras)'!AB105</f>
        <v>0</v>
      </c>
      <c r="E64" s="13">
        <f>'A.Tecnico(compras)'!AC105</f>
        <v>0</v>
      </c>
      <c r="F64" s="13">
        <f>'A.Tecnico(compras)'!AD105</f>
        <v>0</v>
      </c>
    </row>
    <row r="65" spans="1:6">
      <c r="A65" s="49" t="s">
        <v>175</v>
      </c>
      <c r="B65" s="244"/>
      <c r="C65" s="13">
        <f>C36</f>
        <v>0</v>
      </c>
      <c r="D65" s="13">
        <f>D36</f>
        <v>0</v>
      </c>
      <c r="E65" s="13">
        <f>E36</f>
        <v>0</v>
      </c>
      <c r="F65" s="13">
        <f>F36</f>
        <v>0</v>
      </c>
    </row>
    <row r="66" spans="1:6">
      <c r="A66" s="49" t="s">
        <v>173</v>
      </c>
      <c r="B66" s="244"/>
      <c r="C66" s="13">
        <f>C54</f>
        <v>0</v>
      </c>
      <c r="D66" s="13">
        <f>D54</f>
        <v>0</v>
      </c>
      <c r="E66" s="13">
        <f>E54</f>
        <v>0</v>
      </c>
      <c r="F66" s="13">
        <f>F54</f>
        <v>0</v>
      </c>
    </row>
    <row r="67" spans="1:6">
      <c r="A67" s="48" t="s">
        <v>209</v>
      </c>
      <c r="B67" s="244"/>
      <c r="C67" s="13">
        <f>SUM(C64:C66)</f>
        <v>0</v>
      </c>
      <c r="D67" s="13">
        <f>SUM(D64:D66)</f>
        <v>0</v>
      </c>
      <c r="E67" s="13">
        <f>SUM(E64:E66)</f>
        <v>0</v>
      </c>
      <c r="F67" s="13">
        <f>SUM(F64:F66)</f>
        <v>0</v>
      </c>
    </row>
    <row r="68" spans="1:6">
      <c r="A68" s="46" t="s">
        <v>210</v>
      </c>
      <c r="B68" s="244"/>
      <c r="C68" s="13">
        <f>C62+C67</f>
        <v>0</v>
      </c>
      <c r="D68" s="13">
        <f>D62+D67</f>
        <v>0</v>
      </c>
      <c r="E68" s="13">
        <f>E62+E67</f>
        <v>0</v>
      </c>
      <c r="F68" s="13">
        <f>F62+F67</f>
        <v>0</v>
      </c>
    </row>
    <row r="69" spans="1:6">
      <c r="A69" s="122" t="s">
        <v>133</v>
      </c>
      <c r="B69" s="244"/>
      <c r="C69" s="123">
        <f>+A.Mercado!N4</f>
        <v>0</v>
      </c>
      <c r="D69" s="123">
        <f>A.Mercado!AA4</f>
        <v>0</v>
      </c>
      <c r="E69" s="123">
        <f>A.Mercado!AB4</f>
        <v>0</v>
      </c>
      <c r="F69" s="123">
        <f>A.Mercado!AC4</f>
        <v>0</v>
      </c>
    </row>
    <row r="70" spans="1:6">
      <c r="A70" s="19" t="s">
        <v>134</v>
      </c>
      <c r="B70" s="244"/>
      <c r="C70" s="13">
        <f>IF(C69=0,0,C68/C69)</f>
        <v>0</v>
      </c>
      <c r="D70" s="13">
        <f t="shared" ref="D70:F70" si="8">IF(D69=0,0,D68/D69)</f>
        <v>0</v>
      </c>
      <c r="E70" s="13">
        <f t="shared" si="8"/>
        <v>0</v>
      </c>
      <c r="F70" s="13">
        <f t="shared" si="8"/>
        <v>0</v>
      </c>
    </row>
    <row r="71" spans="1:6">
      <c r="A71" s="12" t="s">
        <v>198</v>
      </c>
      <c r="B71" s="244"/>
      <c r="C71" s="13">
        <f>IF(C69=0,0,C67/C69)</f>
        <v>0</v>
      </c>
      <c r="D71" s="13">
        <f t="shared" ref="D71:F71" si="9">IF(D69=0,0,D67/D69)</f>
        <v>0</v>
      </c>
      <c r="E71" s="13">
        <f t="shared" si="9"/>
        <v>0</v>
      </c>
      <c r="F71" s="13">
        <f t="shared" si="9"/>
        <v>0</v>
      </c>
    </row>
    <row r="72" spans="1:6">
      <c r="A72" s="12" t="s">
        <v>50</v>
      </c>
      <c r="B72" s="244"/>
      <c r="C72" s="13">
        <f>IF(A.Mercado!N4=0,0,A.Mercado!N69/A.Mercado!N4)</f>
        <v>0</v>
      </c>
      <c r="D72" s="13">
        <f>IF(A.Mercado!AA4=0,0,A.Mercado!AA69/A.Mercado!AA4)</f>
        <v>0</v>
      </c>
      <c r="E72" s="13">
        <f>IF(A.Mercado!AB4=0,0,A.Mercado!AB69/A.Mercado!AB4)</f>
        <v>0</v>
      </c>
      <c r="F72" s="13">
        <f>IF(A.Mercado!AC4=0,0,A.Mercado!AC69/A.Mercado!AC4)</f>
        <v>0</v>
      </c>
    </row>
    <row r="73" spans="1:6">
      <c r="A73" s="12" t="s">
        <v>49</v>
      </c>
      <c r="B73" s="244"/>
      <c r="C73" s="13">
        <f>C72-C71</f>
        <v>0</v>
      </c>
      <c r="D73" s="13">
        <f t="shared" ref="D73:F73" si="10">D72-D71</f>
        <v>0</v>
      </c>
      <c r="E73" s="13">
        <f t="shared" si="10"/>
        <v>0</v>
      </c>
      <c r="F73" s="13">
        <f t="shared" si="10"/>
        <v>0</v>
      </c>
    </row>
    <row r="74" spans="1:6">
      <c r="A74" s="122" t="s">
        <v>174</v>
      </c>
      <c r="B74" s="244"/>
      <c r="C74" s="123">
        <f>IF(C73=0,0,INT(C62/C73)+1)</f>
        <v>0</v>
      </c>
      <c r="D74" s="123">
        <f t="shared" ref="D74:F74" si="11">IF(D73=0,0,INT(D62/D73)+1)</f>
        <v>0</v>
      </c>
      <c r="E74" s="123">
        <f t="shared" si="11"/>
        <v>0</v>
      </c>
      <c r="F74" s="123">
        <f t="shared" si="11"/>
        <v>0</v>
      </c>
    </row>
    <row r="75" spans="1:6">
      <c r="A75" s="63" t="s">
        <v>211</v>
      </c>
      <c r="B75" s="244"/>
      <c r="C75" s="13">
        <f>C68-'A.Tecnico (Inversiones)'!X43-'A.Tecnico(Gastos)'!C61</f>
        <v>0</v>
      </c>
      <c r="D75" s="13">
        <f>D68-'A.Tecnico (Inversiones)'!Y43-'A.Tecnico(Gastos)'!D61</f>
        <v>0</v>
      </c>
      <c r="E75" s="13">
        <f>E68-'A.Tecnico (Inversiones)'!Z43-'A.Tecnico(Gastos)'!E61</f>
        <v>0</v>
      </c>
      <c r="F75" s="13">
        <f>F68-'A.Tecnico (Inversiones)'!AA43-'A.Tecnico(Gastos)'!F61</f>
        <v>0</v>
      </c>
    </row>
    <row r="76" spans="1:6">
      <c r="A76" s="63" t="s">
        <v>212</v>
      </c>
      <c r="B76" s="244"/>
      <c r="C76" s="13">
        <f>IF(A.Mercado!N4=0,0,C75/A.Mercado!N4)</f>
        <v>0</v>
      </c>
      <c r="D76" s="13">
        <f>IF(A.Mercado!AA4=0,0,D75/A.Mercado!AA4)</f>
        <v>0</v>
      </c>
      <c r="E76" s="13">
        <f>IF(A.Mercado!AB4=0,0,E75/A.Mercado!AB4)</f>
        <v>0</v>
      </c>
      <c r="F76" s="13">
        <f>IF(A.Mercado!AC4=0,0,F75/A.Mercado!AC4)</f>
        <v>0</v>
      </c>
    </row>
    <row r="77" spans="1:6" ht="16.5">
      <c r="A77" s="63" t="s">
        <v>197</v>
      </c>
      <c r="B77" s="244"/>
      <c r="C77" s="178" t="str">
        <f>IF(C74=0,"",C69/C74)</f>
        <v/>
      </c>
      <c r="D77" s="178" t="str">
        <f t="shared" ref="D77:F77" si="12">IF(D74=0,"",D69/D74)</f>
        <v/>
      </c>
      <c r="E77" s="178" t="str">
        <f t="shared" si="12"/>
        <v/>
      </c>
      <c r="F77" s="178" t="str">
        <f t="shared" si="12"/>
        <v/>
      </c>
    </row>
    <row r="78" spans="1:6">
      <c r="A78" s="12" t="s">
        <v>121</v>
      </c>
      <c r="B78" s="244"/>
      <c r="C78" s="13">
        <f>C62/360*'Datos base'!$O$19</f>
        <v>0</v>
      </c>
      <c r="D78" s="13">
        <f>D62/360*'Datos base'!$O$19</f>
        <v>0</v>
      </c>
      <c r="E78" s="13">
        <f>E62/360*'Datos base'!$O$19</f>
        <v>0</v>
      </c>
      <c r="F78" s="13">
        <f>F62/360*'Datos base'!$O$19</f>
        <v>0</v>
      </c>
    </row>
  </sheetData>
  <mergeCells count="3">
    <mergeCell ref="A56:F56"/>
    <mergeCell ref="A1:F1"/>
    <mergeCell ref="B57:B78"/>
  </mergeCells>
  <phoneticPr fontId="0" type="noConversion"/>
  <printOptions horizontalCentered="1" verticalCentered="1"/>
  <pageMargins left="0.75" right="0.75" top="1" bottom="1" header="0.511811024" footer="0.511811024"/>
  <pageSetup fitToHeight="2" orientation="portrait" r:id="rId1"/>
  <headerFooter alignWithMargins="0">
    <oddHeader xml:space="preserve">&amp;C </oddHeader>
    <oddFooter xml:space="preserve">&amp;C 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178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10" sqref="B10"/>
    </sheetView>
  </sheetViews>
  <sheetFormatPr baseColWidth="10" defaultColWidth="11.42578125" defaultRowHeight="12.75" outlineLevelRow="1"/>
  <cols>
    <col min="1" max="1" width="25.42578125" style="108" bestFit="1" customWidth="1"/>
    <col min="2" max="5" width="12.140625" style="2" customWidth="1"/>
    <col min="6" max="6" width="10.5703125" customWidth="1"/>
    <col min="7" max="10" width="10.5703125" style="2" customWidth="1"/>
    <col min="11" max="16384" width="11.42578125" style="2"/>
  </cols>
  <sheetData>
    <row r="1" spans="1:5">
      <c r="A1" s="242" t="s">
        <v>161</v>
      </c>
      <c r="B1" s="242"/>
      <c r="C1" s="242"/>
      <c r="D1" s="242"/>
      <c r="E1" s="242"/>
    </row>
    <row r="2" spans="1:5">
      <c r="A2" s="103" t="s">
        <v>163</v>
      </c>
      <c r="B2" s="148">
        <f>'Datos base'!B36</f>
        <v>2025</v>
      </c>
      <c r="C2" s="148">
        <f>B2+1</f>
        <v>2026</v>
      </c>
      <c r="D2" s="201">
        <f t="shared" ref="D2:E2" si="0">C2+1</f>
        <v>2027</v>
      </c>
      <c r="E2" s="201">
        <f t="shared" si="0"/>
        <v>2028</v>
      </c>
    </row>
    <row r="3" spans="1:5">
      <c r="A3" s="166" t="s">
        <v>266</v>
      </c>
      <c r="B3" s="167">
        <f>+SUM('Datos base'!L5:L19)</f>
        <v>0</v>
      </c>
      <c r="C3" s="167">
        <f>C20+C30+C40+C50+C60+C70+C80+C90+C100+C110</f>
        <v>0</v>
      </c>
      <c r="D3" s="167">
        <f>D20+D30+D40+D50+D60+D70+D80+D90+D100+D110</f>
        <v>0</v>
      </c>
      <c r="E3" s="167">
        <f>E20+E30+E40+E50+E60+E70+E80+E90+E100+E110</f>
        <v>0</v>
      </c>
    </row>
    <row r="4" spans="1:5">
      <c r="A4" s="2" t="s">
        <v>272</v>
      </c>
      <c r="B4" s="13">
        <f t="shared" ref="B4:E6" si="1">B22+B32+B42+B52+B62+B72+B82+B92+B102+B112+B122+B132+B142+B152+B162</f>
        <v>0</v>
      </c>
      <c r="C4" s="13">
        <f t="shared" si="1"/>
        <v>0</v>
      </c>
      <c r="D4" s="13">
        <f t="shared" si="1"/>
        <v>0</v>
      </c>
      <c r="E4" s="13">
        <f t="shared" si="1"/>
        <v>0</v>
      </c>
    </row>
    <row r="5" spans="1:5">
      <c r="A5" s="104" t="s">
        <v>271</v>
      </c>
      <c r="B5" s="13">
        <f t="shared" si="1"/>
        <v>0</v>
      </c>
      <c r="C5" s="13">
        <f t="shared" si="1"/>
        <v>0</v>
      </c>
      <c r="D5" s="13">
        <f t="shared" si="1"/>
        <v>0</v>
      </c>
      <c r="E5" s="13">
        <f t="shared" si="1"/>
        <v>0</v>
      </c>
    </row>
    <row r="6" spans="1:5">
      <c r="A6" s="104" t="s">
        <v>233</v>
      </c>
      <c r="B6" s="13">
        <f t="shared" si="1"/>
        <v>0</v>
      </c>
      <c r="C6" s="13">
        <f t="shared" si="1"/>
        <v>0</v>
      </c>
      <c r="D6" s="13">
        <f t="shared" si="1"/>
        <v>0</v>
      </c>
      <c r="E6" s="13">
        <f t="shared" si="1"/>
        <v>0</v>
      </c>
    </row>
    <row r="7" spans="1:5">
      <c r="A7" s="104" t="s">
        <v>273</v>
      </c>
      <c r="B7" s="13">
        <f t="shared" ref="B7:E7" si="2">B25+B35+B45+B55+B65+B75+B85+B95+B105+B115+B125+B135+B145+B155+B165</f>
        <v>0</v>
      </c>
      <c r="C7" s="13">
        <f t="shared" si="2"/>
        <v>0</v>
      </c>
      <c r="D7" s="13">
        <f t="shared" si="2"/>
        <v>0</v>
      </c>
      <c r="E7" s="13">
        <f t="shared" si="2"/>
        <v>0</v>
      </c>
    </row>
    <row r="8" spans="1:5">
      <c r="A8" s="104" t="s">
        <v>274</v>
      </c>
      <c r="B8" s="13">
        <f t="shared" ref="B8:E8" si="3">B26+B36+B46+B56+B66+B76+B86+B96+B106+B116+B126+B136+B146+B156+B166</f>
        <v>0</v>
      </c>
      <c r="C8" s="13">
        <f t="shared" si="3"/>
        <v>0</v>
      </c>
      <c r="D8" s="13">
        <f t="shared" si="3"/>
        <v>0</v>
      </c>
      <c r="E8" s="13">
        <f t="shared" si="3"/>
        <v>0</v>
      </c>
    </row>
    <row r="9" spans="1:5">
      <c r="A9" s="104" t="s">
        <v>255</v>
      </c>
      <c r="B9" s="13">
        <f>SUM(B6:B8)</f>
        <v>0</v>
      </c>
      <c r="C9" s="13">
        <f t="shared" ref="C9:E9" si="4">SUM(C6:C8)</f>
        <v>0</v>
      </c>
      <c r="D9" s="13">
        <f t="shared" si="4"/>
        <v>0</v>
      </c>
      <c r="E9" s="13">
        <f t="shared" si="4"/>
        <v>0</v>
      </c>
    </row>
    <row r="10" spans="1:5">
      <c r="A10" s="104" t="s">
        <v>195</v>
      </c>
      <c r="B10" s="13">
        <f>B4+B5+B9</f>
        <v>0</v>
      </c>
      <c r="C10" s="13">
        <f t="shared" ref="C10:E10" si="5">C4+C5+C9</f>
        <v>0</v>
      </c>
      <c r="D10" s="13">
        <f t="shared" si="5"/>
        <v>0</v>
      </c>
      <c r="E10" s="13">
        <f t="shared" si="5"/>
        <v>0</v>
      </c>
    </row>
    <row r="11" spans="1:5">
      <c r="A11" s="104" t="s">
        <v>276</v>
      </c>
      <c r="B11" s="13">
        <f>B5*'Datos base'!$L$25/2</f>
        <v>0</v>
      </c>
      <c r="C11" s="13">
        <f>C5*'Datos base'!$L$25/2</f>
        <v>0</v>
      </c>
      <c r="D11" s="13">
        <f>D5*'Datos base'!$L$25/2</f>
        <v>0</v>
      </c>
      <c r="E11" s="13">
        <f>E5*'Datos base'!$L$25/2</f>
        <v>0</v>
      </c>
    </row>
    <row r="12" spans="1:5">
      <c r="A12" s="104" t="s">
        <v>277</v>
      </c>
      <c r="B12" s="13">
        <f>+B11</f>
        <v>0</v>
      </c>
      <c r="C12" s="13">
        <f t="shared" ref="C12:E12" si="6">+C11</f>
        <v>0</v>
      </c>
      <c r="D12" s="13">
        <f t="shared" si="6"/>
        <v>0</v>
      </c>
      <c r="E12" s="13">
        <f t="shared" si="6"/>
        <v>0</v>
      </c>
    </row>
    <row r="13" spans="1:5">
      <c r="A13" s="104" t="s">
        <v>278</v>
      </c>
      <c r="B13" s="13">
        <f>B5*'Datos base'!$L$26</f>
        <v>0</v>
      </c>
      <c r="C13" s="13">
        <f>C5*'Datos base'!$L$26</f>
        <v>0</v>
      </c>
      <c r="D13" s="13">
        <f>D5*'Datos base'!$L$26</f>
        <v>0</v>
      </c>
      <c r="E13" s="13">
        <f>E5*'Datos base'!$L$26</f>
        <v>0</v>
      </c>
    </row>
    <row r="14" spans="1:5">
      <c r="A14" s="104" t="s">
        <v>279</v>
      </c>
      <c r="B14" s="13">
        <f>B5*'Datos base'!$L$23</f>
        <v>0</v>
      </c>
      <c r="C14" s="13">
        <f>C5*'Datos base'!$L$23</f>
        <v>0</v>
      </c>
      <c r="D14" s="13">
        <f>D5*'Datos base'!$L$23</f>
        <v>0</v>
      </c>
      <c r="E14" s="13">
        <f>E5*'Datos base'!$L$23</f>
        <v>0</v>
      </c>
    </row>
    <row r="15" spans="1:5">
      <c r="A15" s="104" t="s">
        <v>280</v>
      </c>
      <c r="B15" s="13">
        <f>B14*'Datos base'!$L$24*12</f>
        <v>0</v>
      </c>
      <c r="C15" s="13">
        <f>C14*'Datos base'!$L$24*12</f>
        <v>0</v>
      </c>
      <c r="D15" s="13">
        <f>D14*'Datos base'!$L$24*12</f>
        <v>0</v>
      </c>
      <c r="E15" s="13">
        <f>E14*'Datos base'!$L$24*12</f>
        <v>0</v>
      </c>
    </row>
    <row r="16" spans="1:5">
      <c r="A16" s="104" t="s">
        <v>281</v>
      </c>
      <c r="B16" s="13">
        <f>B10-B11-B12-B14-B15-B13</f>
        <v>0</v>
      </c>
      <c r="C16" s="13">
        <f t="shared" ref="C16:E16" si="7">C10-C11-C12-C14-C15-C13</f>
        <v>0</v>
      </c>
      <c r="D16" s="13">
        <f t="shared" si="7"/>
        <v>0</v>
      </c>
      <c r="E16" s="13">
        <f t="shared" si="7"/>
        <v>0</v>
      </c>
    </row>
    <row r="17" spans="1:5">
      <c r="A17" s="104" t="s">
        <v>282</v>
      </c>
      <c r="B17" s="13">
        <f>B16/12</f>
        <v>0</v>
      </c>
      <c r="C17" s="13">
        <f t="shared" ref="C17:E17" si="8">C16/12</f>
        <v>0</v>
      </c>
      <c r="D17" s="13">
        <f t="shared" si="8"/>
        <v>0</v>
      </c>
      <c r="E17" s="13">
        <f t="shared" si="8"/>
        <v>0</v>
      </c>
    </row>
    <row r="18" spans="1:5">
      <c r="A18" s="103"/>
      <c r="B18" s="163"/>
      <c r="C18" s="164"/>
      <c r="D18" s="164"/>
      <c r="E18" s="165"/>
    </row>
    <row r="19" spans="1:5" ht="15.75">
      <c r="A19" s="119">
        <f>+'Datos base'!K5</f>
        <v>0</v>
      </c>
      <c r="B19" s="245" t="str">
        <f>+IF(B21&lt;12,"OJO Ajustar flujo de caja si son menos de 12 meses",IF(C21&lt;12,"Ajustar flujo de caja si son menos de 12 meses",""))</f>
        <v/>
      </c>
      <c r="C19" s="246"/>
      <c r="D19" s="246"/>
      <c r="E19" s="247"/>
    </row>
    <row r="20" spans="1:5">
      <c r="A20" s="104" t="s">
        <v>98</v>
      </c>
      <c r="B20" s="20">
        <f>+'Datos base'!L5</f>
        <v>0</v>
      </c>
      <c r="C20" s="13">
        <f>+B20*(1+'Datos base'!$L35)</f>
        <v>0</v>
      </c>
      <c r="D20" s="13">
        <f>+C20*(1+'Datos base'!$L$36)</f>
        <v>0</v>
      </c>
      <c r="E20" s="13">
        <f>+D20*(1+'Datos base'!$L$37)</f>
        <v>0</v>
      </c>
    </row>
    <row r="21" spans="1:5">
      <c r="A21" s="104" t="s">
        <v>189</v>
      </c>
      <c r="B21" s="100">
        <v>12</v>
      </c>
      <c r="C21" s="100">
        <v>12</v>
      </c>
      <c r="D21" s="100">
        <v>12</v>
      </c>
      <c r="E21" s="100">
        <v>12</v>
      </c>
    </row>
    <row r="22" spans="1:5">
      <c r="A22" s="104" t="s">
        <v>187</v>
      </c>
      <c r="B22" s="20">
        <f>IF(B20=0,0,IF(B20&gt;(2*'Datos base'!$L$38),0,'Datos base'!$L$39*A.Administrativo!$B$21))</f>
        <v>0</v>
      </c>
      <c r="C22" s="13">
        <f>+B22*(1+'Datos base'!$L35)</f>
        <v>0</v>
      </c>
      <c r="D22" s="13">
        <f>+C22*(1+'Datos base'!$L$36)</f>
        <v>0</v>
      </c>
      <c r="E22" s="13">
        <f>+D22*(1+'Datos base'!$L$37)</f>
        <v>0</v>
      </c>
    </row>
    <row r="23" spans="1:5">
      <c r="A23" s="104" t="s">
        <v>99</v>
      </c>
      <c r="B23" s="13">
        <f>B20*B21</f>
        <v>0</v>
      </c>
      <c r="C23" s="13">
        <f t="shared" ref="C23:E23" si="9">C20*C21</f>
        <v>0</v>
      </c>
      <c r="D23" s="13">
        <f t="shared" si="9"/>
        <v>0</v>
      </c>
      <c r="E23" s="13">
        <f t="shared" si="9"/>
        <v>0</v>
      </c>
    </row>
    <row r="24" spans="1:5">
      <c r="A24" s="104" t="s">
        <v>233</v>
      </c>
      <c r="B24" s="13">
        <f>(B23+B22)*('Datos base'!$L$23+'Datos base'!$L$24+'Datos base'!$L$25+'Datos base'!$L$26)</f>
        <v>0</v>
      </c>
      <c r="C24" s="13">
        <f>(C23+C22)*('Datos base'!$L$23+'Datos base'!$L$24+'Datos base'!$L$25+'Datos base'!$L$26)</f>
        <v>0</v>
      </c>
      <c r="D24" s="13">
        <f>(D23+D22)*('Datos base'!$L$23+'Datos base'!$L$24+'Datos base'!$L$25+'Datos base'!$L$26)</f>
        <v>0</v>
      </c>
      <c r="E24" s="13">
        <f>(E23+E22)*('Datos base'!$L$23+'Datos base'!$L$24+'Datos base'!$L$25+'Datos base'!$L$26)</f>
        <v>0</v>
      </c>
    </row>
    <row r="25" spans="1:5">
      <c r="A25" s="104" t="s">
        <v>318</v>
      </c>
      <c r="B25" s="13">
        <f>B23*'Datos base'!$L$28</f>
        <v>0</v>
      </c>
      <c r="C25" s="13">
        <f>C23*'Datos base'!$L$28</f>
        <v>0</v>
      </c>
      <c r="D25" s="13">
        <f>D23*'Datos base'!$L$28</f>
        <v>0</v>
      </c>
      <c r="E25" s="13">
        <f>E23*'Datos base'!$L$28</f>
        <v>0</v>
      </c>
    </row>
    <row r="26" spans="1:5">
      <c r="A26" s="104" t="s">
        <v>319</v>
      </c>
      <c r="B26" s="13">
        <f>B23*('Datos base'!$L$30+'Datos base'!$L$31+'Datos base'!$L$32)</f>
        <v>0</v>
      </c>
      <c r="C26" s="13">
        <f>C23*('Datos base'!$L$30+'Datos base'!$L$31+'Datos base'!$L$32)</f>
        <v>0</v>
      </c>
      <c r="D26" s="13">
        <f>D23*('Datos base'!$L$30+'Datos base'!$L$31+'Datos base'!$L$32)</f>
        <v>0</v>
      </c>
      <c r="E26" s="13">
        <f>E23*('Datos base'!$L$30+'Datos base'!$L$31+'Datos base'!$L$32)</f>
        <v>0</v>
      </c>
    </row>
    <row r="27" spans="1:5">
      <c r="A27" s="105" t="s">
        <v>250</v>
      </c>
      <c r="B27" s="13">
        <f>SUM(B24:B26)</f>
        <v>0</v>
      </c>
      <c r="C27" s="13">
        <f t="shared" ref="C27:E27" si="10">SUM(C24:C26)</f>
        <v>0</v>
      </c>
      <c r="D27" s="13">
        <f t="shared" si="10"/>
        <v>0</v>
      </c>
      <c r="E27" s="13">
        <f t="shared" si="10"/>
        <v>0</v>
      </c>
    </row>
    <row r="28" spans="1:5">
      <c r="A28" s="106" t="s">
        <v>190</v>
      </c>
      <c r="B28" s="17">
        <f>B22+B23+B27</f>
        <v>0</v>
      </c>
      <c r="C28" s="17">
        <f t="shared" ref="C28:E28" si="11">C22+C23+C27</f>
        <v>0</v>
      </c>
      <c r="D28" s="17">
        <f t="shared" si="11"/>
        <v>0</v>
      </c>
      <c r="E28" s="17">
        <f t="shared" si="11"/>
        <v>0</v>
      </c>
    </row>
    <row r="29" spans="1:5" ht="15.75">
      <c r="A29" s="119">
        <f>+'Datos base'!K6</f>
        <v>0</v>
      </c>
      <c r="B29" s="245" t="str">
        <f>+IF(B31&lt;12,"OJO Ajustar flujo de caja si son menos de 12 meses",IF(C31&lt;12,"Ajustar flujo de caja si son menos de 12 meses",""))</f>
        <v/>
      </c>
      <c r="C29" s="246"/>
      <c r="D29" s="246"/>
      <c r="E29" s="247"/>
    </row>
    <row r="30" spans="1:5">
      <c r="A30" s="104" t="s">
        <v>98</v>
      </c>
      <c r="B30" s="20">
        <f>+'Datos base'!L6</f>
        <v>0</v>
      </c>
      <c r="C30" s="13">
        <f>+B30*(1+'Datos base'!$L35)</f>
        <v>0</v>
      </c>
      <c r="D30" s="13">
        <f>+C30*(1+'Datos base'!$L$36)</f>
        <v>0</v>
      </c>
      <c r="E30" s="13">
        <f>+D30*(1+'Datos base'!$L$37)</f>
        <v>0</v>
      </c>
    </row>
    <row r="31" spans="1:5">
      <c r="A31" s="104" t="s">
        <v>189</v>
      </c>
      <c r="B31" s="100">
        <v>12</v>
      </c>
      <c r="C31" s="100">
        <v>12</v>
      </c>
      <c r="D31" s="100">
        <v>12</v>
      </c>
      <c r="E31" s="100">
        <v>12</v>
      </c>
    </row>
    <row r="32" spans="1:5">
      <c r="A32" s="104" t="s">
        <v>187</v>
      </c>
      <c r="B32" s="20">
        <f>IF(B30=0,0,IF(B30&gt;(2*'Datos base'!$L$38),0,'Datos base'!$L$39*A.Administrativo!$B$21))</f>
        <v>0</v>
      </c>
      <c r="C32" s="13">
        <f>+B32*(1+'Datos base'!$L45)</f>
        <v>0</v>
      </c>
      <c r="D32" s="13">
        <f>+C32*(1+'Datos base'!$L$36)</f>
        <v>0</v>
      </c>
      <c r="E32" s="13">
        <f>+D32*(1+'Datos base'!$L$37)</f>
        <v>0</v>
      </c>
    </row>
    <row r="33" spans="1:5">
      <c r="A33" s="104" t="s">
        <v>99</v>
      </c>
      <c r="B33" s="13">
        <f>B30*B31</f>
        <v>0</v>
      </c>
      <c r="C33" s="13">
        <f t="shared" ref="C33:E33" si="12">C30*C31</f>
        <v>0</v>
      </c>
      <c r="D33" s="13">
        <f t="shared" si="12"/>
        <v>0</v>
      </c>
      <c r="E33" s="13">
        <f t="shared" si="12"/>
        <v>0</v>
      </c>
    </row>
    <row r="34" spans="1:5">
      <c r="A34" s="104" t="s">
        <v>233</v>
      </c>
      <c r="B34" s="13">
        <f>(B33+B32)*('Datos base'!$L$23+'Datos base'!$L$24+'Datos base'!$L$25+'Datos base'!$L$26)</f>
        <v>0</v>
      </c>
      <c r="C34" s="13">
        <f>(C33+C32)*('Datos base'!$L$23+'Datos base'!$L$24+'Datos base'!$L$25+'Datos base'!$L$26)</f>
        <v>0</v>
      </c>
      <c r="D34" s="13">
        <f>(D33+D32)*('Datos base'!$L$23+'Datos base'!$L$24+'Datos base'!$L$25+'Datos base'!$L$26)</f>
        <v>0</v>
      </c>
      <c r="E34" s="13">
        <f>(E33+E32)*('Datos base'!$L$23+'Datos base'!$L$24+'Datos base'!$L$25+'Datos base'!$L$26)</f>
        <v>0</v>
      </c>
    </row>
    <row r="35" spans="1:5">
      <c r="A35" s="104" t="s">
        <v>318</v>
      </c>
      <c r="B35" s="13">
        <f>B33*'Datos base'!$L$28</f>
        <v>0</v>
      </c>
      <c r="C35" s="13">
        <f>C33*'Datos base'!$L$28</f>
        <v>0</v>
      </c>
      <c r="D35" s="13">
        <f>D33*'Datos base'!$L$28</f>
        <v>0</v>
      </c>
      <c r="E35" s="13">
        <f>E33*'Datos base'!$L$28</f>
        <v>0</v>
      </c>
    </row>
    <row r="36" spans="1:5">
      <c r="A36" s="104" t="s">
        <v>319</v>
      </c>
      <c r="B36" s="13">
        <f>B33*('Datos base'!$L$30+'Datos base'!$L$31+'Datos base'!$L$32)</f>
        <v>0</v>
      </c>
      <c r="C36" s="13">
        <f>C33*('Datos base'!$L$30+'Datos base'!$L$31+'Datos base'!$L$32)</f>
        <v>0</v>
      </c>
      <c r="D36" s="13">
        <f>D33*('Datos base'!$L$30+'Datos base'!$L$31+'Datos base'!$L$32)</f>
        <v>0</v>
      </c>
      <c r="E36" s="13">
        <f>E33*('Datos base'!$L$30+'Datos base'!$L$31+'Datos base'!$L$32)</f>
        <v>0</v>
      </c>
    </row>
    <row r="37" spans="1:5">
      <c r="A37" s="105" t="s">
        <v>250</v>
      </c>
      <c r="B37" s="13">
        <f>SUM(B34:B36)</f>
        <v>0</v>
      </c>
      <c r="C37" s="13">
        <f t="shared" ref="C37:E37" si="13">SUM(C34:C36)</f>
        <v>0</v>
      </c>
      <c r="D37" s="13">
        <f t="shared" si="13"/>
        <v>0</v>
      </c>
      <c r="E37" s="13">
        <f t="shared" si="13"/>
        <v>0</v>
      </c>
    </row>
    <row r="38" spans="1:5">
      <c r="A38" s="106" t="s">
        <v>190</v>
      </c>
      <c r="B38" s="17">
        <f>B32+B33+B37</f>
        <v>0</v>
      </c>
      <c r="C38" s="17">
        <f t="shared" ref="C38:E38" si="14">C32+C33+C37</f>
        <v>0</v>
      </c>
      <c r="D38" s="17">
        <f t="shared" si="14"/>
        <v>0</v>
      </c>
      <c r="E38" s="17">
        <f t="shared" si="14"/>
        <v>0</v>
      </c>
    </row>
    <row r="39" spans="1:5" ht="15.75">
      <c r="A39" s="119">
        <f>+'Datos base'!K7</f>
        <v>0</v>
      </c>
      <c r="B39" s="245" t="str">
        <f>+IF(B41&lt;12,"OJO Ajustar flujo de caja si son menos de 12 meses",IF(C41&lt;12,"Ajustar flujo de caja si son menos de 12 meses",""))</f>
        <v/>
      </c>
      <c r="C39" s="246"/>
      <c r="D39" s="246"/>
      <c r="E39" s="247"/>
    </row>
    <row r="40" spans="1:5">
      <c r="A40" s="104" t="s">
        <v>98</v>
      </c>
      <c r="B40" s="20">
        <f>+'Datos base'!L7</f>
        <v>0</v>
      </c>
      <c r="C40" s="13">
        <f>+B40*(1+'Datos base'!$L35)</f>
        <v>0</v>
      </c>
      <c r="D40" s="13">
        <f>+C40*(1+'Datos base'!$L$36)</f>
        <v>0</v>
      </c>
      <c r="E40" s="13">
        <f>+D40*(1+'Datos base'!$L$37)</f>
        <v>0</v>
      </c>
    </row>
    <row r="41" spans="1:5">
      <c r="A41" s="104" t="s">
        <v>189</v>
      </c>
      <c r="B41" s="100">
        <v>12</v>
      </c>
      <c r="C41" s="100">
        <v>12</v>
      </c>
      <c r="D41" s="100">
        <v>12</v>
      </c>
      <c r="E41" s="100">
        <v>12</v>
      </c>
    </row>
    <row r="42" spans="1:5">
      <c r="A42" s="104" t="s">
        <v>187</v>
      </c>
      <c r="B42" s="20">
        <f>IF(B40=0,0,IF(B40&gt;(2*'Datos base'!$L$38),0,'Datos base'!$L$39*A.Administrativo!$B$21))</f>
        <v>0</v>
      </c>
      <c r="C42" s="13">
        <f>+B42*(1+'Datos base'!$L51)</f>
        <v>0</v>
      </c>
      <c r="D42" s="13">
        <f>+C42*(1+'Datos base'!$L$36)</f>
        <v>0</v>
      </c>
      <c r="E42" s="13">
        <f>+D42*(1+'Datos base'!$L$37)</f>
        <v>0</v>
      </c>
    </row>
    <row r="43" spans="1:5">
      <c r="A43" s="104" t="s">
        <v>99</v>
      </c>
      <c r="B43" s="13">
        <f>B40*B41</f>
        <v>0</v>
      </c>
      <c r="C43" s="13">
        <f t="shared" ref="C43:E43" si="15">C40*C41</f>
        <v>0</v>
      </c>
      <c r="D43" s="13">
        <f t="shared" si="15"/>
        <v>0</v>
      </c>
      <c r="E43" s="13">
        <f t="shared" si="15"/>
        <v>0</v>
      </c>
    </row>
    <row r="44" spans="1:5">
      <c r="A44" s="104" t="s">
        <v>233</v>
      </c>
      <c r="B44" s="13">
        <f>(B43+B42)*('Datos base'!$L$23+'Datos base'!$L$24+'Datos base'!$L$25+'Datos base'!$L$26)</f>
        <v>0</v>
      </c>
      <c r="C44" s="13">
        <f>(C43+C42)*('Datos base'!$L$23+'Datos base'!$L$24+'Datos base'!$L$25+'Datos base'!$L$26)</f>
        <v>0</v>
      </c>
      <c r="D44" s="13">
        <f>(D43+D42)*('Datos base'!$L$23+'Datos base'!$L$24+'Datos base'!$L$25+'Datos base'!$L$26)</f>
        <v>0</v>
      </c>
      <c r="E44" s="13">
        <f>(E43+E42)*('Datos base'!$L$23+'Datos base'!$L$24+'Datos base'!$L$25+'Datos base'!$L$26)</f>
        <v>0</v>
      </c>
    </row>
    <row r="45" spans="1:5">
      <c r="A45" s="104" t="s">
        <v>318</v>
      </c>
      <c r="B45" s="13">
        <f>B43*'Datos base'!$L$28</f>
        <v>0</v>
      </c>
      <c r="C45" s="13">
        <f>C43*'Datos base'!$L$28</f>
        <v>0</v>
      </c>
      <c r="D45" s="13">
        <f>D43*'Datos base'!$L$28</f>
        <v>0</v>
      </c>
      <c r="E45" s="13">
        <f>E43*'Datos base'!$L$28</f>
        <v>0</v>
      </c>
    </row>
    <row r="46" spans="1:5">
      <c r="A46" s="104" t="s">
        <v>319</v>
      </c>
      <c r="B46" s="13">
        <f>B43*('Datos base'!$L$30+'Datos base'!$L$31+'Datos base'!$L$32)</f>
        <v>0</v>
      </c>
      <c r="C46" s="13">
        <f>C43*('Datos base'!$L$30+'Datos base'!$L$31+'Datos base'!$L$32)</f>
        <v>0</v>
      </c>
      <c r="D46" s="13">
        <f>D43*('Datos base'!$L$30+'Datos base'!$L$31+'Datos base'!$L$32)</f>
        <v>0</v>
      </c>
      <c r="E46" s="13">
        <f>E43*('Datos base'!$L$30+'Datos base'!$L$31+'Datos base'!$L$32)</f>
        <v>0</v>
      </c>
    </row>
    <row r="47" spans="1:5">
      <c r="A47" s="105" t="s">
        <v>250</v>
      </c>
      <c r="B47" s="13">
        <f>SUM(B44:B46)</f>
        <v>0</v>
      </c>
      <c r="C47" s="13">
        <f t="shared" ref="C47:E47" si="16">SUM(C44:C46)</f>
        <v>0</v>
      </c>
      <c r="D47" s="13">
        <f t="shared" si="16"/>
        <v>0</v>
      </c>
      <c r="E47" s="13">
        <f t="shared" si="16"/>
        <v>0</v>
      </c>
    </row>
    <row r="48" spans="1:5">
      <c r="A48" s="106" t="s">
        <v>190</v>
      </c>
      <c r="B48" s="17">
        <f>B42+B43+B47</f>
        <v>0</v>
      </c>
      <c r="C48" s="17">
        <f t="shared" ref="C48:E48" si="17">C42+C43+C47</f>
        <v>0</v>
      </c>
      <c r="D48" s="17">
        <f t="shared" si="17"/>
        <v>0</v>
      </c>
      <c r="E48" s="17">
        <f t="shared" si="17"/>
        <v>0</v>
      </c>
    </row>
    <row r="49" spans="1:5" ht="15.75">
      <c r="A49" s="119">
        <f>+'Datos base'!K8</f>
        <v>0</v>
      </c>
      <c r="B49" s="245" t="str">
        <f>+IF(B51&lt;12,"OJO Ajustar flujo de caja si son menos de 12 meses",IF(C51&lt;12,"Ajustar flujo de caja si son menos de 12 meses",""))</f>
        <v/>
      </c>
      <c r="C49" s="246"/>
      <c r="D49" s="246"/>
      <c r="E49" s="247"/>
    </row>
    <row r="50" spans="1:5">
      <c r="A50" s="104" t="s">
        <v>98</v>
      </c>
      <c r="B50" s="20">
        <f>+'Datos base'!L8</f>
        <v>0</v>
      </c>
      <c r="C50" s="13">
        <f>+B50*(1+'Datos base'!$L35)</f>
        <v>0</v>
      </c>
      <c r="D50" s="13">
        <f>+C50*(1+'Datos base'!$L$36)</f>
        <v>0</v>
      </c>
      <c r="E50" s="13">
        <f>+D50*(1+'Datos base'!$L$37)</f>
        <v>0</v>
      </c>
    </row>
    <row r="51" spans="1:5">
      <c r="A51" s="104" t="s">
        <v>189</v>
      </c>
      <c r="B51" s="100">
        <v>12</v>
      </c>
      <c r="C51" s="100">
        <v>12</v>
      </c>
      <c r="D51" s="100">
        <v>12</v>
      </c>
      <c r="E51" s="100">
        <v>12</v>
      </c>
    </row>
    <row r="52" spans="1:5">
      <c r="A52" s="104" t="s">
        <v>187</v>
      </c>
      <c r="B52" s="20">
        <f>IF(B50=0,0,IF(B50&gt;(2*'Datos base'!$L$38),0,'Datos base'!$L$39*A.Administrativo!$B$21))</f>
        <v>0</v>
      </c>
      <c r="C52" s="13">
        <f>+B52*(1+'Datos base'!$L61)</f>
        <v>0</v>
      </c>
      <c r="D52" s="13">
        <f>+C52*(1+'Datos base'!$L$36)</f>
        <v>0</v>
      </c>
      <c r="E52" s="13">
        <f>+D52*(1+'Datos base'!$L$37)</f>
        <v>0</v>
      </c>
    </row>
    <row r="53" spans="1:5">
      <c r="A53" s="104" t="s">
        <v>99</v>
      </c>
      <c r="B53" s="13">
        <f>B50*B51</f>
        <v>0</v>
      </c>
      <c r="C53" s="13">
        <f t="shared" ref="C53:E53" si="18">C50*C51</f>
        <v>0</v>
      </c>
      <c r="D53" s="13">
        <f t="shared" si="18"/>
        <v>0</v>
      </c>
      <c r="E53" s="13">
        <f t="shared" si="18"/>
        <v>0</v>
      </c>
    </row>
    <row r="54" spans="1:5">
      <c r="A54" s="104" t="s">
        <v>233</v>
      </c>
      <c r="B54" s="13">
        <f>(B53+B52)*('Datos base'!$L$23+'Datos base'!$L$24+'Datos base'!$L$25+'Datos base'!$L$26)</f>
        <v>0</v>
      </c>
      <c r="C54" s="13">
        <f>(C53+C52)*('Datos base'!$L$23+'Datos base'!$L$24+'Datos base'!$L$25+'Datos base'!$L$26)</f>
        <v>0</v>
      </c>
      <c r="D54" s="13">
        <f>(D53+D52)*('Datos base'!$L$23+'Datos base'!$L$24+'Datos base'!$L$25+'Datos base'!$L$26)</f>
        <v>0</v>
      </c>
      <c r="E54" s="13">
        <f>(E53+E52)*('Datos base'!$L$23+'Datos base'!$L$24+'Datos base'!$L$25+'Datos base'!$L$26)</f>
        <v>0</v>
      </c>
    </row>
    <row r="55" spans="1:5">
      <c r="A55" s="104" t="s">
        <v>318</v>
      </c>
      <c r="B55" s="13">
        <f>B53*'Datos base'!$L$28</f>
        <v>0</v>
      </c>
      <c r="C55" s="13">
        <f>C53*'Datos base'!$L$28</f>
        <v>0</v>
      </c>
      <c r="D55" s="13">
        <f>D53*'Datos base'!$L$28</f>
        <v>0</v>
      </c>
      <c r="E55" s="13">
        <f>E53*'Datos base'!$L$28</f>
        <v>0</v>
      </c>
    </row>
    <row r="56" spans="1:5">
      <c r="A56" s="104" t="s">
        <v>319</v>
      </c>
      <c r="B56" s="13">
        <f>B53*('Datos base'!$L$30+'Datos base'!$L$31+'Datos base'!$L$32)</f>
        <v>0</v>
      </c>
      <c r="C56" s="13">
        <f>C53*('Datos base'!$L$30+'Datos base'!$L$31+'Datos base'!$L$32)</f>
        <v>0</v>
      </c>
      <c r="D56" s="13">
        <f>D53*('Datos base'!$L$30+'Datos base'!$L$31+'Datos base'!$L$32)</f>
        <v>0</v>
      </c>
      <c r="E56" s="13">
        <f>E53*('Datos base'!$L$30+'Datos base'!$L$31+'Datos base'!$L$32)</f>
        <v>0</v>
      </c>
    </row>
    <row r="57" spans="1:5">
      <c r="A57" s="105" t="s">
        <v>250</v>
      </c>
      <c r="B57" s="13">
        <f>SUM(B54:B56)</f>
        <v>0</v>
      </c>
      <c r="C57" s="13">
        <f t="shared" ref="C57:E57" si="19">SUM(C54:C56)</f>
        <v>0</v>
      </c>
      <c r="D57" s="13">
        <f t="shared" si="19"/>
        <v>0</v>
      </c>
      <c r="E57" s="13">
        <f t="shared" si="19"/>
        <v>0</v>
      </c>
    </row>
    <row r="58" spans="1:5">
      <c r="A58" s="106" t="s">
        <v>190</v>
      </c>
      <c r="B58" s="17">
        <f>B52+B53+B57</f>
        <v>0</v>
      </c>
      <c r="C58" s="17">
        <f t="shared" ref="C58:E58" si="20">C52+C53+C57</f>
        <v>0</v>
      </c>
      <c r="D58" s="17">
        <f t="shared" si="20"/>
        <v>0</v>
      </c>
      <c r="E58" s="17">
        <f t="shared" si="20"/>
        <v>0</v>
      </c>
    </row>
    <row r="59" spans="1:5" ht="15.75">
      <c r="A59" s="119">
        <f>+'Datos base'!K9</f>
        <v>0</v>
      </c>
      <c r="B59" s="245" t="str">
        <f>+IF(B61&lt;12,"OJO Ajustar flujo de caja si son menos de 12 meses",IF(C61&lt;12,"Ajustar flujo de caja si son menos de 12 meses",""))</f>
        <v/>
      </c>
      <c r="C59" s="246"/>
      <c r="D59" s="246"/>
      <c r="E59" s="247"/>
    </row>
    <row r="60" spans="1:5">
      <c r="A60" s="104" t="s">
        <v>98</v>
      </c>
      <c r="B60" s="20">
        <f>+'Datos base'!L9</f>
        <v>0</v>
      </c>
      <c r="C60" s="13">
        <f>+B60*(1+'Datos base'!$L35)</f>
        <v>0</v>
      </c>
      <c r="D60" s="13">
        <f>+C60*(1+'Datos base'!$L$36)</f>
        <v>0</v>
      </c>
      <c r="E60" s="13">
        <f>+D60*(1+'Datos base'!$L$37)</f>
        <v>0</v>
      </c>
    </row>
    <row r="61" spans="1:5">
      <c r="A61" s="104" t="s">
        <v>189</v>
      </c>
      <c r="B61" s="100">
        <v>12</v>
      </c>
      <c r="C61" s="100">
        <v>12</v>
      </c>
      <c r="D61" s="100">
        <v>12</v>
      </c>
      <c r="E61" s="100">
        <v>12</v>
      </c>
    </row>
    <row r="62" spans="1:5">
      <c r="A62" s="104" t="s">
        <v>187</v>
      </c>
      <c r="B62" s="20">
        <f>IF(B60=0,0,IF(B60&gt;(2*'Datos base'!$L$38),0,'Datos base'!$L$39*A.Administrativo!$B$21))</f>
        <v>0</v>
      </c>
      <c r="C62" s="13">
        <f>+B62*(1+'Datos base'!$L71)</f>
        <v>0</v>
      </c>
      <c r="D62" s="13">
        <f>+C62*(1+'Datos base'!$L$36)</f>
        <v>0</v>
      </c>
      <c r="E62" s="13">
        <f>+D62*(1+'Datos base'!$L$37)</f>
        <v>0</v>
      </c>
    </row>
    <row r="63" spans="1:5">
      <c r="A63" s="104" t="s">
        <v>99</v>
      </c>
      <c r="B63" s="13">
        <f>B60*B61</f>
        <v>0</v>
      </c>
      <c r="C63" s="13">
        <f t="shared" ref="C63:E63" si="21">C60*C61</f>
        <v>0</v>
      </c>
      <c r="D63" s="13">
        <f t="shared" si="21"/>
        <v>0</v>
      </c>
      <c r="E63" s="13">
        <f t="shared" si="21"/>
        <v>0</v>
      </c>
    </row>
    <row r="64" spans="1:5">
      <c r="A64" s="104" t="s">
        <v>233</v>
      </c>
      <c r="B64" s="13">
        <f>(B63+B62)*('Datos base'!$L$23+'Datos base'!$L$24+'Datos base'!$L$25+'Datos base'!$L$26)</f>
        <v>0</v>
      </c>
      <c r="C64" s="13">
        <f>(C63+C62)*('Datos base'!$L$23+'Datos base'!$L$24+'Datos base'!$L$25+'Datos base'!$L$26)</f>
        <v>0</v>
      </c>
      <c r="D64" s="13">
        <f>(D63+D62)*('Datos base'!$L$23+'Datos base'!$L$24+'Datos base'!$L$25+'Datos base'!$L$26)</f>
        <v>0</v>
      </c>
      <c r="E64" s="13">
        <f>(E63+E62)*('Datos base'!$L$23+'Datos base'!$L$24+'Datos base'!$L$25+'Datos base'!$L$26)</f>
        <v>0</v>
      </c>
    </row>
    <row r="65" spans="1:5">
      <c r="A65" s="104" t="s">
        <v>318</v>
      </c>
      <c r="B65" s="13">
        <f>B63*'Datos base'!$L$28</f>
        <v>0</v>
      </c>
      <c r="C65" s="13">
        <f>C63*'Datos base'!$L$28</f>
        <v>0</v>
      </c>
      <c r="D65" s="13">
        <f>D63*'Datos base'!$L$28</f>
        <v>0</v>
      </c>
      <c r="E65" s="13">
        <f>E63*'Datos base'!$L$28</f>
        <v>0</v>
      </c>
    </row>
    <row r="66" spans="1:5">
      <c r="A66" s="104" t="s">
        <v>319</v>
      </c>
      <c r="B66" s="13">
        <f>B63*('Datos base'!$L$30+'Datos base'!$L$31+'Datos base'!$L$32)</f>
        <v>0</v>
      </c>
      <c r="C66" s="13">
        <f>C63*('Datos base'!$L$30+'Datos base'!$L$31+'Datos base'!$L$32)</f>
        <v>0</v>
      </c>
      <c r="D66" s="13">
        <f>D63*('Datos base'!$L$30+'Datos base'!$L$31+'Datos base'!$L$32)</f>
        <v>0</v>
      </c>
      <c r="E66" s="13">
        <f>E63*('Datos base'!$L$30+'Datos base'!$L$31+'Datos base'!$L$32)</f>
        <v>0</v>
      </c>
    </row>
    <row r="67" spans="1:5">
      <c r="A67" s="105" t="s">
        <v>250</v>
      </c>
      <c r="B67" s="13">
        <f>SUM(B64:B66)</f>
        <v>0</v>
      </c>
      <c r="C67" s="13">
        <f t="shared" ref="C67:E67" si="22">SUM(C64:C66)</f>
        <v>0</v>
      </c>
      <c r="D67" s="13">
        <f t="shared" si="22"/>
        <v>0</v>
      </c>
      <c r="E67" s="13">
        <f t="shared" si="22"/>
        <v>0</v>
      </c>
    </row>
    <row r="68" spans="1:5">
      <c r="A68" s="106" t="s">
        <v>190</v>
      </c>
      <c r="B68" s="17">
        <f>B62+B63+B67</f>
        <v>0</v>
      </c>
      <c r="C68" s="17">
        <f t="shared" ref="C68:E68" si="23">C62+C63+C67</f>
        <v>0</v>
      </c>
      <c r="D68" s="17">
        <f t="shared" si="23"/>
        <v>0</v>
      </c>
      <c r="E68" s="17">
        <f t="shared" si="23"/>
        <v>0</v>
      </c>
    </row>
    <row r="69" spans="1:5" ht="15.75" outlineLevel="1">
      <c r="A69" s="119">
        <f>+'Datos base'!K10</f>
        <v>0</v>
      </c>
      <c r="B69" s="245" t="str">
        <f>+IF(B71&lt;12,"OJO Ajustar flujo de caja si son menos de 12 meses",IF(C71&lt;12,"Ajustar flujo de caja si son menos de 12 meses",""))</f>
        <v/>
      </c>
      <c r="C69" s="246"/>
      <c r="D69" s="246"/>
      <c r="E69" s="247"/>
    </row>
    <row r="70" spans="1:5" outlineLevel="1">
      <c r="A70" s="104" t="s">
        <v>98</v>
      </c>
      <c r="B70" s="20">
        <f>+'Datos base'!L10</f>
        <v>0</v>
      </c>
      <c r="C70" s="13">
        <f>+B70*(1+'Datos base'!$L35)</f>
        <v>0</v>
      </c>
      <c r="D70" s="13">
        <f>+C70*(1+'Datos base'!$L$36)</f>
        <v>0</v>
      </c>
      <c r="E70" s="13">
        <f>+D70*(1+'Datos base'!$L$37)</f>
        <v>0</v>
      </c>
    </row>
    <row r="71" spans="1:5" outlineLevel="1">
      <c r="A71" s="104" t="s">
        <v>189</v>
      </c>
      <c r="B71" s="100">
        <v>12</v>
      </c>
      <c r="C71" s="100">
        <v>12</v>
      </c>
      <c r="D71" s="100">
        <v>12</v>
      </c>
      <c r="E71" s="100">
        <v>12</v>
      </c>
    </row>
    <row r="72" spans="1:5" outlineLevel="1">
      <c r="A72" s="104" t="s">
        <v>187</v>
      </c>
      <c r="B72" s="20">
        <f>IF(B70=0,0,IF(B70&gt;(2*'Datos base'!$L$38),0,'Datos base'!$L$39*A.Administrativo!$B$21))</f>
        <v>0</v>
      </c>
      <c r="C72" s="13">
        <f>+B72*(1+'Datos base'!$L81)</f>
        <v>0</v>
      </c>
      <c r="D72" s="13">
        <f>+C72*(1+'Datos base'!$L$36)</f>
        <v>0</v>
      </c>
      <c r="E72" s="13">
        <f>+D72*(1+'Datos base'!$L$37)</f>
        <v>0</v>
      </c>
    </row>
    <row r="73" spans="1:5" outlineLevel="1">
      <c r="A73" s="104" t="s">
        <v>99</v>
      </c>
      <c r="B73" s="13">
        <f>B70*B71</f>
        <v>0</v>
      </c>
      <c r="C73" s="13">
        <f t="shared" ref="C73:E73" si="24">C70*C71</f>
        <v>0</v>
      </c>
      <c r="D73" s="13">
        <f t="shared" si="24"/>
        <v>0</v>
      </c>
      <c r="E73" s="13">
        <f t="shared" si="24"/>
        <v>0</v>
      </c>
    </row>
    <row r="74" spans="1:5" outlineLevel="1">
      <c r="A74" s="104" t="s">
        <v>233</v>
      </c>
      <c r="B74" s="13">
        <f>(B73+B72)*('Datos base'!$L$23+'Datos base'!$L$24+'Datos base'!$L$25+'Datos base'!$L$26)</f>
        <v>0</v>
      </c>
      <c r="C74" s="13">
        <f>(C73+C72)*('Datos base'!$L$23+'Datos base'!$L$24+'Datos base'!$L$25+'Datos base'!$L$26)</f>
        <v>0</v>
      </c>
      <c r="D74" s="13">
        <f>(D73+D72)*('Datos base'!$L$23+'Datos base'!$L$24+'Datos base'!$L$25+'Datos base'!$L$26)</f>
        <v>0</v>
      </c>
      <c r="E74" s="13">
        <f>(E73+E72)*('Datos base'!$L$23+'Datos base'!$L$24+'Datos base'!$L$25+'Datos base'!$L$26)</f>
        <v>0</v>
      </c>
    </row>
    <row r="75" spans="1:5" outlineLevel="1">
      <c r="A75" s="104" t="s">
        <v>318</v>
      </c>
      <c r="B75" s="13">
        <f>B73*'Datos base'!$L$28</f>
        <v>0</v>
      </c>
      <c r="C75" s="13">
        <f>C73*'Datos base'!$L$28</f>
        <v>0</v>
      </c>
      <c r="D75" s="13">
        <f>D73*'Datos base'!$L$28</f>
        <v>0</v>
      </c>
      <c r="E75" s="13">
        <f>E73*'Datos base'!$L$28</f>
        <v>0</v>
      </c>
    </row>
    <row r="76" spans="1:5" outlineLevel="1">
      <c r="A76" s="104" t="s">
        <v>319</v>
      </c>
      <c r="B76" s="13">
        <f>B73*('Datos base'!$L$30+'Datos base'!$L$31+'Datos base'!$L$32)</f>
        <v>0</v>
      </c>
      <c r="C76" s="13">
        <f>C73*('Datos base'!$L$30+'Datos base'!$L$31+'Datos base'!$L$32)</f>
        <v>0</v>
      </c>
      <c r="D76" s="13">
        <f>D73*('Datos base'!$L$30+'Datos base'!$L$31+'Datos base'!$L$32)</f>
        <v>0</v>
      </c>
      <c r="E76" s="13">
        <f>E73*('Datos base'!$L$30+'Datos base'!$L$31+'Datos base'!$L$32)</f>
        <v>0</v>
      </c>
    </row>
    <row r="77" spans="1:5" outlineLevel="1">
      <c r="A77" s="105" t="s">
        <v>250</v>
      </c>
      <c r="B77" s="13">
        <f>SUM(B74:B76)</f>
        <v>0</v>
      </c>
      <c r="C77" s="13">
        <f t="shared" ref="C77:E77" si="25">SUM(C74:C76)</f>
        <v>0</v>
      </c>
      <c r="D77" s="13">
        <f t="shared" si="25"/>
        <v>0</v>
      </c>
      <c r="E77" s="13">
        <f t="shared" si="25"/>
        <v>0</v>
      </c>
    </row>
    <row r="78" spans="1:5" outlineLevel="1">
      <c r="A78" s="106" t="s">
        <v>190</v>
      </c>
      <c r="B78" s="17">
        <f>B72+B73+B77</f>
        <v>0</v>
      </c>
      <c r="C78" s="17">
        <f t="shared" ref="C78:E78" si="26">C72+C73+C77</f>
        <v>0</v>
      </c>
      <c r="D78" s="17">
        <f t="shared" si="26"/>
        <v>0</v>
      </c>
      <c r="E78" s="17">
        <f t="shared" si="26"/>
        <v>0</v>
      </c>
    </row>
    <row r="79" spans="1:5" ht="15.75" outlineLevel="1">
      <c r="A79" s="119">
        <f>+'Datos base'!K11</f>
        <v>0</v>
      </c>
      <c r="B79" s="245" t="str">
        <f>+IF(B81&lt;12,"OJO Ajustar flujo de caja si son menos de 12 meses",IF(C81&lt;12,"Ajustar flujo de caja si son menos de 12 meses",""))</f>
        <v/>
      </c>
      <c r="C79" s="246"/>
      <c r="D79" s="246"/>
      <c r="E79" s="247"/>
    </row>
    <row r="80" spans="1:5" outlineLevel="1">
      <c r="A80" s="104" t="s">
        <v>98</v>
      </c>
      <c r="B80" s="20">
        <f>+'Datos base'!L11</f>
        <v>0</v>
      </c>
      <c r="C80" s="13">
        <f>+B80*(1+'Datos base'!$L35)</f>
        <v>0</v>
      </c>
      <c r="D80" s="13">
        <f>+C80*(1+'Datos base'!$L$36)</f>
        <v>0</v>
      </c>
      <c r="E80" s="13">
        <f>+D80*(1+'Datos base'!$L$37)</f>
        <v>0</v>
      </c>
    </row>
    <row r="81" spans="1:5" outlineLevel="1">
      <c r="A81" s="104" t="s">
        <v>189</v>
      </c>
      <c r="B81" s="100">
        <v>12</v>
      </c>
      <c r="C81" s="100">
        <v>12</v>
      </c>
      <c r="D81" s="100">
        <v>12</v>
      </c>
      <c r="E81" s="100">
        <v>12</v>
      </c>
    </row>
    <row r="82" spans="1:5" outlineLevel="1">
      <c r="A82" s="104" t="s">
        <v>187</v>
      </c>
      <c r="B82" s="20">
        <f>IF(B80=0,0,IF(B80&gt;(2*'Datos base'!$L$38),0,'Datos base'!$L$39*A.Administrativo!$B$21))</f>
        <v>0</v>
      </c>
      <c r="C82" s="13">
        <f>+B82*(1+'Datos base'!$L91)</f>
        <v>0</v>
      </c>
      <c r="D82" s="13">
        <f>+C82*(1+'Datos base'!$L$36)</f>
        <v>0</v>
      </c>
      <c r="E82" s="13">
        <f>+D82*(1+'Datos base'!$L$37)</f>
        <v>0</v>
      </c>
    </row>
    <row r="83" spans="1:5" outlineLevel="1">
      <c r="A83" s="104" t="s">
        <v>99</v>
      </c>
      <c r="B83" s="13">
        <f>B80*B81</f>
        <v>0</v>
      </c>
      <c r="C83" s="13">
        <f t="shared" ref="C83:E83" si="27">C80*C81</f>
        <v>0</v>
      </c>
      <c r="D83" s="13">
        <f t="shared" si="27"/>
        <v>0</v>
      </c>
      <c r="E83" s="13">
        <f t="shared" si="27"/>
        <v>0</v>
      </c>
    </row>
    <row r="84" spans="1:5" outlineLevel="1">
      <c r="A84" s="104" t="s">
        <v>233</v>
      </c>
      <c r="B84" s="13">
        <f>(B83+B82)*('Datos base'!$L$23+'Datos base'!$L$24+'Datos base'!$L$25+'Datos base'!$L$26)</f>
        <v>0</v>
      </c>
      <c r="C84" s="13">
        <f>(C83+C82)*('Datos base'!$L$23+'Datos base'!$L$24+'Datos base'!$L$25+'Datos base'!$L$26)</f>
        <v>0</v>
      </c>
      <c r="D84" s="13">
        <f>(D83+D82)*('Datos base'!$L$23+'Datos base'!$L$24+'Datos base'!$L$25+'Datos base'!$L$26)</f>
        <v>0</v>
      </c>
      <c r="E84" s="13">
        <f>(E83+E82)*('Datos base'!$L$23+'Datos base'!$L$24+'Datos base'!$L$25+'Datos base'!$L$26)</f>
        <v>0</v>
      </c>
    </row>
    <row r="85" spans="1:5" outlineLevel="1">
      <c r="A85" s="104" t="s">
        <v>318</v>
      </c>
      <c r="B85" s="13">
        <f>B83*'Datos base'!$L$28</f>
        <v>0</v>
      </c>
      <c r="C85" s="13">
        <f>C83*'Datos base'!$L$28</f>
        <v>0</v>
      </c>
      <c r="D85" s="13">
        <f>D83*'Datos base'!$L$28</f>
        <v>0</v>
      </c>
      <c r="E85" s="13">
        <f>E83*'Datos base'!$L$28</f>
        <v>0</v>
      </c>
    </row>
    <row r="86" spans="1:5" outlineLevel="1">
      <c r="A86" s="104" t="s">
        <v>319</v>
      </c>
      <c r="B86" s="13">
        <f>B83*('Datos base'!$L$30+'Datos base'!$L$31+'Datos base'!$L$32)</f>
        <v>0</v>
      </c>
      <c r="C86" s="13">
        <f>C83*('Datos base'!$L$30+'Datos base'!$L$31+'Datos base'!$L$32)</f>
        <v>0</v>
      </c>
      <c r="D86" s="13">
        <f>D83*('Datos base'!$L$30+'Datos base'!$L$31+'Datos base'!$L$32)</f>
        <v>0</v>
      </c>
      <c r="E86" s="13">
        <f>E83*('Datos base'!$L$30+'Datos base'!$L$31+'Datos base'!$L$32)</f>
        <v>0</v>
      </c>
    </row>
    <row r="87" spans="1:5" outlineLevel="1">
      <c r="A87" s="105" t="s">
        <v>250</v>
      </c>
      <c r="B87" s="13">
        <f>SUM(B84:B86)</f>
        <v>0</v>
      </c>
      <c r="C87" s="13">
        <f t="shared" ref="C87:E87" si="28">SUM(C84:C86)</f>
        <v>0</v>
      </c>
      <c r="D87" s="13">
        <f t="shared" si="28"/>
        <v>0</v>
      </c>
      <c r="E87" s="13">
        <f t="shared" si="28"/>
        <v>0</v>
      </c>
    </row>
    <row r="88" spans="1:5" outlineLevel="1">
      <c r="A88" s="106" t="s">
        <v>190</v>
      </c>
      <c r="B88" s="17">
        <f>B82+B83+B87</f>
        <v>0</v>
      </c>
      <c r="C88" s="17">
        <f t="shared" ref="C88:E88" si="29">C82+C83+C87</f>
        <v>0</v>
      </c>
      <c r="D88" s="17">
        <f t="shared" si="29"/>
        <v>0</v>
      </c>
      <c r="E88" s="17">
        <f t="shared" si="29"/>
        <v>0</v>
      </c>
    </row>
    <row r="89" spans="1:5" ht="15.75" outlineLevel="1">
      <c r="A89" s="119">
        <f>+'Datos base'!K12</f>
        <v>0</v>
      </c>
      <c r="B89" s="245" t="str">
        <f>+IF(B91&lt;12,"OJO Ajustar flujo de caja si son menos de 12 meses",IF(C91&lt;12,"Ajustar flujo de caja si son menos de 12 meses",""))</f>
        <v/>
      </c>
      <c r="C89" s="246"/>
      <c r="D89" s="246"/>
      <c r="E89" s="247"/>
    </row>
    <row r="90" spans="1:5" outlineLevel="1">
      <c r="A90" s="104" t="s">
        <v>98</v>
      </c>
      <c r="B90" s="20">
        <f>+'Datos base'!L12</f>
        <v>0</v>
      </c>
      <c r="C90" s="13">
        <f>+B90*(1+'Datos base'!$L35)</f>
        <v>0</v>
      </c>
      <c r="D90" s="13">
        <f>+C90*(1+'Datos base'!$L$36)</f>
        <v>0</v>
      </c>
      <c r="E90" s="13">
        <f>+D90*(1+'Datos base'!$L$37)</f>
        <v>0</v>
      </c>
    </row>
    <row r="91" spans="1:5" outlineLevel="1">
      <c r="A91" s="104" t="s">
        <v>189</v>
      </c>
      <c r="B91" s="100">
        <v>12</v>
      </c>
      <c r="C91" s="100">
        <v>12</v>
      </c>
      <c r="D91" s="100">
        <v>12</v>
      </c>
      <c r="E91" s="100">
        <v>12</v>
      </c>
    </row>
    <row r="92" spans="1:5" outlineLevel="1">
      <c r="A92" s="104" t="s">
        <v>187</v>
      </c>
      <c r="B92" s="20">
        <f>IF(B90=0,0,IF(B90&gt;(2*'Datos base'!$L$38),0,'Datos base'!$L$39*A.Administrativo!$B$21))</f>
        <v>0</v>
      </c>
      <c r="C92" s="13">
        <f>+B92*(1+'Datos base'!$L101)</f>
        <v>0</v>
      </c>
      <c r="D92" s="13">
        <f>+C92*(1+'Datos base'!$L$36)</f>
        <v>0</v>
      </c>
      <c r="E92" s="13">
        <f>+D92*(1+'Datos base'!$L$37)</f>
        <v>0</v>
      </c>
    </row>
    <row r="93" spans="1:5" outlineLevel="1">
      <c r="A93" s="104" t="s">
        <v>99</v>
      </c>
      <c r="B93" s="13">
        <f>B90*B91</f>
        <v>0</v>
      </c>
      <c r="C93" s="13">
        <f t="shared" ref="C93:E93" si="30">C90*C91</f>
        <v>0</v>
      </c>
      <c r="D93" s="13">
        <f t="shared" si="30"/>
        <v>0</v>
      </c>
      <c r="E93" s="13">
        <f t="shared" si="30"/>
        <v>0</v>
      </c>
    </row>
    <row r="94" spans="1:5" outlineLevel="1">
      <c r="A94" s="104" t="s">
        <v>233</v>
      </c>
      <c r="B94" s="13">
        <f>(B93+B92)*('Datos base'!$L$23+'Datos base'!$L$24+'Datos base'!$L$25+'Datos base'!$L$26)</f>
        <v>0</v>
      </c>
      <c r="C94" s="13">
        <f>(C93+C92)*('Datos base'!$L$23+'Datos base'!$L$24+'Datos base'!$L$25+'Datos base'!$L$26)</f>
        <v>0</v>
      </c>
      <c r="D94" s="13">
        <f>(D93+D92)*('Datos base'!$L$23+'Datos base'!$L$24+'Datos base'!$L$25+'Datos base'!$L$26)</f>
        <v>0</v>
      </c>
      <c r="E94" s="13">
        <f>(E93+E92)*('Datos base'!$L$23+'Datos base'!$L$24+'Datos base'!$L$25+'Datos base'!$L$26)</f>
        <v>0</v>
      </c>
    </row>
    <row r="95" spans="1:5" outlineLevel="1">
      <c r="A95" s="104" t="s">
        <v>318</v>
      </c>
      <c r="B95" s="13">
        <f>B93*'Datos base'!$L$28</f>
        <v>0</v>
      </c>
      <c r="C95" s="13">
        <f>C93*'Datos base'!$L$28</f>
        <v>0</v>
      </c>
      <c r="D95" s="13">
        <f>D93*'Datos base'!$L$28</f>
        <v>0</v>
      </c>
      <c r="E95" s="13">
        <f>E93*'Datos base'!$L$28</f>
        <v>0</v>
      </c>
    </row>
    <row r="96" spans="1:5" outlineLevel="1">
      <c r="A96" s="104" t="s">
        <v>319</v>
      </c>
      <c r="B96" s="13">
        <f>B93*('Datos base'!$L$30+'Datos base'!$L$31+'Datos base'!$L$32)</f>
        <v>0</v>
      </c>
      <c r="C96" s="13">
        <f>C93*('Datos base'!$L$30+'Datos base'!$L$31+'Datos base'!$L$32)</f>
        <v>0</v>
      </c>
      <c r="D96" s="13">
        <f>D93*('Datos base'!$L$30+'Datos base'!$L$31+'Datos base'!$L$32)</f>
        <v>0</v>
      </c>
      <c r="E96" s="13">
        <f>E93*('Datos base'!$L$30+'Datos base'!$L$31+'Datos base'!$L$32)</f>
        <v>0</v>
      </c>
    </row>
    <row r="97" spans="1:5" outlineLevel="1">
      <c r="A97" s="105" t="s">
        <v>250</v>
      </c>
      <c r="B97" s="13">
        <f>SUM(B94:B96)</f>
        <v>0</v>
      </c>
      <c r="C97" s="13">
        <f t="shared" ref="C97:E97" si="31">SUM(C94:C96)</f>
        <v>0</v>
      </c>
      <c r="D97" s="13">
        <f t="shared" si="31"/>
        <v>0</v>
      </c>
      <c r="E97" s="13">
        <f t="shared" si="31"/>
        <v>0</v>
      </c>
    </row>
    <row r="98" spans="1:5" outlineLevel="1">
      <c r="A98" s="106" t="s">
        <v>190</v>
      </c>
      <c r="B98" s="17">
        <f>B92+B93+B97</f>
        <v>0</v>
      </c>
      <c r="C98" s="17">
        <f t="shared" ref="C98:E98" si="32">C92+C93+C97</f>
        <v>0</v>
      </c>
      <c r="D98" s="17">
        <f t="shared" si="32"/>
        <v>0</v>
      </c>
      <c r="E98" s="17">
        <f t="shared" si="32"/>
        <v>0</v>
      </c>
    </row>
    <row r="99" spans="1:5" ht="15.75" outlineLevel="1">
      <c r="A99" s="119">
        <f>+'Datos base'!K13</f>
        <v>0</v>
      </c>
      <c r="B99" s="245" t="str">
        <f>+IF(B101&lt;12,"OJO Ajustar flujo de caja si son menos de 12 meses",IF(C101&lt;12,"Ajustar flujo de caja si son menos de 12 meses",""))</f>
        <v/>
      </c>
      <c r="C99" s="246"/>
      <c r="D99" s="246"/>
      <c r="E99" s="247"/>
    </row>
    <row r="100" spans="1:5" outlineLevel="1">
      <c r="A100" s="104" t="s">
        <v>98</v>
      </c>
      <c r="B100" s="20">
        <f>+'Datos base'!L13</f>
        <v>0</v>
      </c>
      <c r="C100" s="13">
        <f>+B100*(1+'Datos base'!$L35)</f>
        <v>0</v>
      </c>
      <c r="D100" s="13">
        <f>+C100*(1+'Datos base'!$L$36)</f>
        <v>0</v>
      </c>
      <c r="E100" s="13">
        <f>+D100*(1+'Datos base'!$L$37)</f>
        <v>0</v>
      </c>
    </row>
    <row r="101" spans="1:5" outlineLevel="1">
      <c r="A101" s="104" t="s">
        <v>189</v>
      </c>
      <c r="B101" s="100">
        <v>12</v>
      </c>
      <c r="C101" s="100">
        <v>12</v>
      </c>
      <c r="D101" s="100">
        <v>12</v>
      </c>
      <c r="E101" s="100">
        <v>12</v>
      </c>
    </row>
    <row r="102" spans="1:5" outlineLevel="1">
      <c r="A102" s="104" t="s">
        <v>187</v>
      </c>
      <c r="B102" s="20">
        <f>IF(B100=0,0,IF(B100&gt;(2*'Datos base'!$L$38),0,'Datos base'!$L$39*A.Administrativo!$B$21))</f>
        <v>0</v>
      </c>
      <c r="C102" s="13">
        <f>+B102*(1+'Datos base'!$L111)</f>
        <v>0</v>
      </c>
      <c r="D102" s="13">
        <f>+C102*(1+'Datos base'!$L$36)</f>
        <v>0</v>
      </c>
      <c r="E102" s="13">
        <f>+D102*(1+'Datos base'!$L$37)</f>
        <v>0</v>
      </c>
    </row>
    <row r="103" spans="1:5" outlineLevel="1">
      <c r="A103" s="104" t="s">
        <v>99</v>
      </c>
      <c r="B103" s="13">
        <f>B100*B101</f>
        <v>0</v>
      </c>
      <c r="C103" s="13">
        <f t="shared" ref="C103:E103" si="33">C100*C101</f>
        <v>0</v>
      </c>
      <c r="D103" s="13">
        <f t="shared" si="33"/>
        <v>0</v>
      </c>
      <c r="E103" s="13">
        <f t="shared" si="33"/>
        <v>0</v>
      </c>
    </row>
    <row r="104" spans="1:5" outlineLevel="1">
      <c r="A104" s="104" t="s">
        <v>233</v>
      </c>
      <c r="B104" s="13">
        <f>(B103+B102)*('Datos base'!$L$23+'Datos base'!$L$24+'Datos base'!$L$25+'Datos base'!$L$26)</f>
        <v>0</v>
      </c>
      <c r="C104" s="13">
        <f>(C103+C102)*('Datos base'!$L$23+'Datos base'!$L$24+'Datos base'!$L$25+'Datos base'!$L$26)</f>
        <v>0</v>
      </c>
      <c r="D104" s="13">
        <f>(D103+D102)*('Datos base'!$L$23+'Datos base'!$L$24+'Datos base'!$L$25+'Datos base'!$L$26)</f>
        <v>0</v>
      </c>
      <c r="E104" s="13">
        <f>(E103+E102)*('Datos base'!$L$23+'Datos base'!$L$24+'Datos base'!$L$25+'Datos base'!$L$26)</f>
        <v>0</v>
      </c>
    </row>
    <row r="105" spans="1:5" outlineLevel="1">
      <c r="A105" s="104" t="s">
        <v>318</v>
      </c>
      <c r="B105" s="13">
        <f>B103*'Datos base'!$L$28</f>
        <v>0</v>
      </c>
      <c r="C105" s="13">
        <f>C103*'Datos base'!$L$28</f>
        <v>0</v>
      </c>
      <c r="D105" s="13">
        <f>D103*'Datos base'!$L$28</f>
        <v>0</v>
      </c>
      <c r="E105" s="13">
        <f>E103*'Datos base'!$L$28</f>
        <v>0</v>
      </c>
    </row>
    <row r="106" spans="1:5" outlineLevel="1">
      <c r="A106" s="104" t="s">
        <v>319</v>
      </c>
      <c r="B106" s="13">
        <f>B103*('Datos base'!$L$30+'Datos base'!$L$31+'Datos base'!$L$32)</f>
        <v>0</v>
      </c>
      <c r="C106" s="13">
        <f>C103*('Datos base'!$L$30+'Datos base'!$L$31+'Datos base'!$L$32)</f>
        <v>0</v>
      </c>
      <c r="D106" s="13">
        <f>D103*('Datos base'!$L$30+'Datos base'!$L$31+'Datos base'!$L$32)</f>
        <v>0</v>
      </c>
      <c r="E106" s="13">
        <f>E103*('Datos base'!$L$30+'Datos base'!$L$31+'Datos base'!$L$32)</f>
        <v>0</v>
      </c>
    </row>
    <row r="107" spans="1:5" outlineLevel="1">
      <c r="A107" s="105" t="s">
        <v>250</v>
      </c>
      <c r="B107" s="13">
        <f>SUM(B104:B106)</f>
        <v>0</v>
      </c>
      <c r="C107" s="13">
        <f t="shared" ref="C107:E107" si="34">SUM(C104:C106)</f>
        <v>0</v>
      </c>
      <c r="D107" s="13">
        <f t="shared" si="34"/>
        <v>0</v>
      </c>
      <c r="E107" s="13">
        <f t="shared" si="34"/>
        <v>0</v>
      </c>
    </row>
    <row r="108" spans="1:5" outlineLevel="1">
      <c r="A108" s="106" t="s">
        <v>190</v>
      </c>
      <c r="B108" s="17">
        <f>B102+B103+B107</f>
        <v>0</v>
      </c>
      <c r="C108" s="17">
        <f t="shared" ref="C108:E108" si="35">C102+C103+C107</f>
        <v>0</v>
      </c>
      <c r="D108" s="17">
        <f t="shared" si="35"/>
        <v>0</v>
      </c>
      <c r="E108" s="17">
        <f t="shared" si="35"/>
        <v>0</v>
      </c>
    </row>
    <row r="109" spans="1:5" ht="15.75" outlineLevel="1">
      <c r="A109" s="119">
        <f>+'Datos base'!K14</f>
        <v>0</v>
      </c>
      <c r="B109" s="245" t="str">
        <f>+IF(B111&lt;12,"OJO Ajustar flujo de caja si son menos de 12 meses",IF(C111&lt;12,"Ajustar flujo de caja si son menos de 12 meses",""))</f>
        <v/>
      </c>
      <c r="C109" s="246"/>
      <c r="D109" s="246"/>
      <c r="E109" s="247"/>
    </row>
    <row r="110" spans="1:5" outlineLevel="1">
      <c r="A110" s="104" t="s">
        <v>98</v>
      </c>
      <c r="B110" s="20">
        <f>+'Datos base'!L14</f>
        <v>0</v>
      </c>
      <c r="C110" s="13">
        <f>+B110*(1+'Datos base'!$L35)</f>
        <v>0</v>
      </c>
      <c r="D110" s="13">
        <f>+C110*(1+'Datos base'!$L$36)</f>
        <v>0</v>
      </c>
      <c r="E110" s="13">
        <f>+D110*(1+'Datos base'!$L$37)</f>
        <v>0</v>
      </c>
    </row>
    <row r="111" spans="1:5" outlineLevel="1">
      <c r="A111" s="104" t="s">
        <v>189</v>
      </c>
      <c r="B111" s="100">
        <v>12</v>
      </c>
      <c r="C111" s="100">
        <v>12</v>
      </c>
      <c r="D111" s="100">
        <v>12</v>
      </c>
      <c r="E111" s="100">
        <v>12</v>
      </c>
    </row>
    <row r="112" spans="1:5" outlineLevel="1">
      <c r="A112" s="104" t="s">
        <v>187</v>
      </c>
      <c r="B112" s="20">
        <f>IF(B110=0,0,IF(B110&gt;(2*'Datos base'!$L$38),0,'Datos base'!$L$39*A.Administrativo!$B$21))</f>
        <v>0</v>
      </c>
      <c r="C112" s="13">
        <f>+B112*(1+'Datos base'!$L121)</f>
        <v>0</v>
      </c>
      <c r="D112" s="13">
        <f>+C112*(1+'Datos base'!$L$36)</f>
        <v>0</v>
      </c>
      <c r="E112" s="13">
        <f>+D112*(1+'Datos base'!$L$37)</f>
        <v>0</v>
      </c>
    </row>
    <row r="113" spans="1:5" outlineLevel="1">
      <c r="A113" s="104" t="s">
        <v>99</v>
      </c>
      <c r="B113" s="13">
        <f>B110*B111</f>
        <v>0</v>
      </c>
      <c r="C113" s="13">
        <f t="shared" ref="C113:E113" si="36">C110*C111</f>
        <v>0</v>
      </c>
      <c r="D113" s="13">
        <f t="shared" si="36"/>
        <v>0</v>
      </c>
      <c r="E113" s="13">
        <f t="shared" si="36"/>
        <v>0</v>
      </c>
    </row>
    <row r="114" spans="1:5" outlineLevel="1">
      <c r="A114" s="104" t="s">
        <v>233</v>
      </c>
      <c r="B114" s="13">
        <f>(B113+B112)*('Datos base'!$L$23+'Datos base'!$L$24+'Datos base'!$L$25+'Datos base'!$L$26)</f>
        <v>0</v>
      </c>
      <c r="C114" s="13">
        <f>(C113+C112)*('Datos base'!$L$23+'Datos base'!$L$24+'Datos base'!$L$25+'Datos base'!$L$26)</f>
        <v>0</v>
      </c>
      <c r="D114" s="13">
        <f>(D113+D112)*('Datos base'!$L$23+'Datos base'!$L$24+'Datos base'!$L$25+'Datos base'!$L$26)</f>
        <v>0</v>
      </c>
      <c r="E114" s="13">
        <f>(E113+E112)*('Datos base'!$L$23+'Datos base'!$L$24+'Datos base'!$L$25+'Datos base'!$L$26)</f>
        <v>0</v>
      </c>
    </row>
    <row r="115" spans="1:5" outlineLevel="1">
      <c r="A115" s="104" t="s">
        <v>318</v>
      </c>
      <c r="B115" s="13">
        <f>B113*'Datos base'!$L$28</f>
        <v>0</v>
      </c>
      <c r="C115" s="13">
        <f>C113*'Datos base'!$L$28</f>
        <v>0</v>
      </c>
      <c r="D115" s="13">
        <f>D113*'Datos base'!$L$28</f>
        <v>0</v>
      </c>
      <c r="E115" s="13">
        <f>E113*'Datos base'!$L$28</f>
        <v>0</v>
      </c>
    </row>
    <row r="116" spans="1:5" outlineLevel="1">
      <c r="A116" s="104" t="s">
        <v>319</v>
      </c>
      <c r="B116" s="13">
        <f>B113*('Datos base'!$L$30+'Datos base'!$L$31+'Datos base'!$L$32)</f>
        <v>0</v>
      </c>
      <c r="C116" s="13">
        <f>C113*('Datos base'!$L$30+'Datos base'!$L$31+'Datos base'!$L$32)</f>
        <v>0</v>
      </c>
      <c r="D116" s="13">
        <f>D113*('Datos base'!$L$30+'Datos base'!$L$31+'Datos base'!$L$32)</f>
        <v>0</v>
      </c>
      <c r="E116" s="13">
        <f>E113*('Datos base'!$L$30+'Datos base'!$L$31+'Datos base'!$L$32)</f>
        <v>0</v>
      </c>
    </row>
    <row r="117" spans="1:5" outlineLevel="1">
      <c r="A117" s="105" t="s">
        <v>250</v>
      </c>
      <c r="B117" s="13">
        <f>SUM(B114:B116)</f>
        <v>0</v>
      </c>
      <c r="C117" s="13">
        <f t="shared" ref="C117:E117" si="37">SUM(C114:C116)</f>
        <v>0</v>
      </c>
      <c r="D117" s="13">
        <f t="shared" si="37"/>
        <v>0</v>
      </c>
      <c r="E117" s="13">
        <f t="shared" si="37"/>
        <v>0</v>
      </c>
    </row>
    <row r="118" spans="1:5" outlineLevel="1">
      <c r="A118" s="106" t="s">
        <v>190</v>
      </c>
      <c r="B118" s="17">
        <f>B112+B113+B117</f>
        <v>0</v>
      </c>
      <c r="C118" s="17">
        <f t="shared" ref="C118:E118" si="38">C112+C113+C117</f>
        <v>0</v>
      </c>
      <c r="D118" s="17">
        <f t="shared" si="38"/>
        <v>0</v>
      </c>
      <c r="E118" s="17">
        <f t="shared" si="38"/>
        <v>0</v>
      </c>
    </row>
    <row r="119" spans="1:5" ht="15.75" outlineLevel="1">
      <c r="A119" s="119">
        <f>+'Datos base'!K15</f>
        <v>0</v>
      </c>
      <c r="B119" s="245" t="str">
        <f>+IF(B121&lt;12,"OJO Ajustar flujo de caja si son menos de 12 meses",IF(C121&lt;12,"Ajustar flujo de caja si son menos de 12 meses",""))</f>
        <v/>
      </c>
      <c r="C119" s="246"/>
      <c r="D119" s="246"/>
      <c r="E119" s="247"/>
    </row>
    <row r="120" spans="1:5" outlineLevel="1">
      <c r="A120" s="104" t="s">
        <v>98</v>
      </c>
      <c r="B120" s="20">
        <f>+'Datos base'!L15</f>
        <v>0</v>
      </c>
      <c r="C120" s="13">
        <f>+B120*(1+'Datos base'!$L35)</f>
        <v>0</v>
      </c>
      <c r="D120" s="13">
        <f>+C120*(1+'Datos base'!$L$36)</f>
        <v>0</v>
      </c>
      <c r="E120" s="13">
        <f>+D120*(1+'Datos base'!$L$37)</f>
        <v>0</v>
      </c>
    </row>
    <row r="121" spans="1:5" ht="14.25" customHeight="1" outlineLevel="1">
      <c r="A121" s="104" t="s">
        <v>189</v>
      </c>
      <c r="B121" s="100">
        <v>12</v>
      </c>
      <c r="C121" s="100">
        <v>12</v>
      </c>
      <c r="D121" s="100">
        <v>12</v>
      </c>
      <c r="E121" s="100">
        <v>12</v>
      </c>
    </row>
    <row r="122" spans="1:5" outlineLevel="1">
      <c r="A122" s="104" t="s">
        <v>187</v>
      </c>
      <c r="B122" s="20">
        <f>IF(B120=0,0,IF(B120&gt;(2*'Datos base'!$L$38),0,'Datos base'!$L$39*A.Administrativo!$B$21))</f>
        <v>0</v>
      </c>
      <c r="C122" s="13">
        <f>+B122*(1+'Datos base'!$L131)</f>
        <v>0</v>
      </c>
      <c r="D122" s="13">
        <f>+C122*(1+'Datos base'!$L$36)</f>
        <v>0</v>
      </c>
      <c r="E122" s="13">
        <f>+D122*(1+'Datos base'!$L$37)</f>
        <v>0</v>
      </c>
    </row>
    <row r="123" spans="1:5" outlineLevel="1">
      <c r="A123" s="104" t="s">
        <v>99</v>
      </c>
      <c r="B123" s="13">
        <f>B120*B121</f>
        <v>0</v>
      </c>
      <c r="C123" s="13">
        <f t="shared" ref="C123:E123" si="39">C120*C121</f>
        <v>0</v>
      </c>
      <c r="D123" s="13">
        <f t="shared" si="39"/>
        <v>0</v>
      </c>
      <c r="E123" s="13">
        <f t="shared" si="39"/>
        <v>0</v>
      </c>
    </row>
    <row r="124" spans="1:5" outlineLevel="1">
      <c r="A124" s="104" t="s">
        <v>233</v>
      </c>
      <c r="B124" s="13">
        <f>(B123+B122)*('Datos base'!$L$23+'Datos base'!$L$24+'Datos base'!$L$25+'Datos base'!$L$26)</f>
        <v>0</v>
      </c>
      <c r="C124" s="13">
        <f>(C123+C122)*('Datos base'!$L$23+'Datos base'!$L$24+'Datos base'!$L$25+'Datos base'!$L$26)</f>
        <v>0</v>
      </c>
      <c r="D124" s="13">
        <f>(D123+D122)*('Datos base'!$L$23+'Datos base'!$L$24+'Datos base'!$L$25+'Datos base'!$L$26)</f>
        <v>0</v>
      </c>
      <c r="E124" s="13">
        <f>(E123+E122)*('Datos base'!$L$23+'Datos base'!$L$24+'Datos base'!$L$25+'Datos base'!$L$26)</f>
        <v>0</v>
      </c>
    </row>
    <row r="125" spans="1:5" outlineLevel="1">
      <c r="A125" s="104" t="s">
        <v>318</v>
      </c>
      <c r="B125" s="13">
        <f>B123*'Datos base'!$L$28</f>
        <v>0</v>
      </c>
      <c r="C125" s="13">
        <f>C123*'Datos base'!$L$28</f>
        <v>0</v>
      </c>
      <c r="D125" s="13">
        <f>D123*'Datos base'!$L$28</f>
        <v>0</v>
      </c>
      <c r="E125" s="13">
        <f>E123*'Datos base'!$L$28</f>
        <v>0</v>
      </c>
    </row>
    <row r="126" spans="1:5" outlineLevel="1">
      <c r="A126" s="104" t="s">
        <v>319</v>
      </c>
      <c r="B126" s="13">
        <f>B123*('Datos base'!$L$30+'Datos base'!$L$31+'Datos base'!$L$32)</f>
        <v>0</v>
      </c>
      <c r="C126" s="13">
        <f>C123*('Datos base'!$L$30+'Datos base'!$L$31+'Datos base'!$L$32)</f>
        <v>0</v>
      </c>
      <c r="D126" s="13">
        <f>D123*('Datos base'!$L$30+'Datos base'!$L$31+'Datos base'!$L$32)</f>
        <v>0</v>
      </c>
      <c r="E126" s="13">
        <f>E123*('Datos base'!$L$30+'Datos base'!$L$31+'Datos base'!$L$32)</f>
        <v>0</v>
      </c>
    </row>
    <row r="127" spans="1:5" outlineLevel="1">
      <c r="A127" s="105" t="s">
        <v>250</v>
      </c>
      <c r="B127" s="13">
        <f>SUM(B124:B126)</f>
        <v>0</v>
      </c>
      <c r="C127" s="13">
        <f t="shared" ref="C127:E127" si="40">SUM(C124:C126)</f>
        <v>0</v>
      </c>
      <c r="D127" s="13">
        <f t="shared" si="40"/>
        <v>0</v>
      </c>
      <c r="E127" s="13">
        <f t="shared" si="40"/>
        <v>0</v>
      </c>
    </row>
    <row r="128" spans="1:5" outlineLevel="1">
      <c r="A128" s="106" t="s">
        <v>190</v>
      </c>
      <c r="B128" s="17">
        <f>B122+B123+B127</f>
        <v>0</v>
      </c>
      <c r="C128" s="17">
        <f t="shared" ref="C128:E128" si="41">C122+C123+C127</f>
        <v>0</v>
      </c>
      <c r="D128" s="17">
        <f t="shared" si="41"/>
        <v>0</v>
      </c>
      <c r="E128" s="17">
        <f t="shared" si="41"/>
        <v>0</v>
      </c>
    </row>
    <row r="129" spans="1:7" ht="15.75" outlineLevel="1">
      <c r="A129" s="119">
        <f>+'Datos base'!K16</f>
        <v>0</v>
      </c>
      <c r="B129" s="245" t="str">
        <f>+IF(B131&lt;12,"OJO Ajustar flujo de caja si son menos de 12 meses",IF(C131&lt;12,"Ajustar flujo de caja si son menos de 12 meses",""))</f>
        <v/>
      </c>
      <c r="C129" s="246"/>
      <c r="D129" s="246"/>
      <c r="E129" s="247"/>
    </row>
    <row r="130" spans="1:7" outlineLevel="1">
      <c r="A130" s="104" t="s">
        <v>98</v>
      </c>
      <c r="B130" s="20">
        <f>+'Datos base'!L16</f>
        <v>0</v>
      </c>
      <c r="C130" s="13">
        <f>+B130*(1+'Datos base'!$L35)</f>
        <v>0</v>
      </c>
      <c r="D130" s="13">
        <f>+C130*(1+'Datos base'!$L$36)</f>
        <v>0</v>
      </c>
      <c r="E130" s="13">
        <f>+D130*(1+'Datos base'!$L$37)</f>
        <v>0</v>
      </c>
    </row>
    <row r="131" spans="1:7" outlineLevel="1">
      <c r="A131" s="104" t="s">
        <v>189</v>
      </c>
      <c r="B131" s="100">
        <v>12</v>
      </c>
      <c r="C131" s="100">
        <v>12</v>
      </c>
      <c r="D131" s="100">
        <v>12</v>
      </c>
      <c r="E131" s="100">
        <v>12</v>
      </c>
    </row>
    <row r="132" spans="1:7" outlineLevel="1">
      <c r="A132" s="104" t="s">
        <v>187</v>
      </c>
      <c r="B132" s="20">
        <f>IF(B130=0,0,IF(B130&gt;(2*'Datos base'!$L$38),0,'Datos base'!$L$39*A.Administrativo!$B$21))</f>
        <v>0</v>
      </c>
      <c r="C132" s="13">
        <f>+B132*(1+'Datos base'!$L141)</f>
        <v>0</v>
      </c>
      <c r="D132" s="13">
        <f>+C132*(1+'Datos base'!$L$36)</f>
        <v>0</v>
      </c>
      <c r="E132" s="13">
        <f>+D132*(1+'Datos base'!$L$37)</f>
        <v>0</v>
      </c>
    </row>
    <row r="133" spans="1:7" outlineLevel="1">
      <c r="A133" s="104" t="s">
        <v>99</v>
      </c>
      <c r="B133" s="13">
        <f>B130*B131</f>
        <v>0</v>
      </c>
      <c r="C133" s="13">
        <f t="shared" ref="C133:E133" si="42">C130*C131</f>
        <v>0</v>
      </c>
      <c r="D133" s="13">
        <f t="shared" si="42"/>
        <v>0</v>
      </c>
      <c r="E133" s="13">
        <f t="shared" si="42"/>
        <v>0</v>
      </c>
      <c r="G133" s="146"/>
    </row>
    <row r="134" spans="1:7" outlineLevel="1">
      <c r="A134" s="104" t="s">
        <v>233</v>
      </c>
      <c r="B134" s="13">
        <f>(B133+B132)*('Datos base'!$L$23+'Datos base'!$L$24+'Datos base'!$L$25+'Datos base'!$L$26)</f>
        <v>0</v>
      </c>
      <c r="C134" s="13">
        <f>(C133+C132)*('Datos base'!$L$23+'Datos base'!$L$24+'Datos base'!$L$25+'Datos base'!$L$26)</f>
        <v>0</v>
      </c>
      <c r="D134" s="13">
        <f>(D133+D132)*('Datos base'!$L$23+'Datos base'!$L$24+'Datos base'!$L$25+'Datos base'!$L$26)</f>
        <v>0</v>
      </c>
      <c r="E134" s="13">
        <f>(E133+E132)*('Datos base'!$L$23+'Datos base'!$L$24+'Datos base'!$L$25+'Datos base'!$L$26)</f>
        <v>0</v>
      </c>
      <c r="G134" s="146"/>
    </row>
    <row r="135" spans="1:7" outlineLevel="1">
      <c r="A135" s="104" t="s">
        <v>318</v>
      </c>
      <c r="B135" s="13">
        <f>B133*'Datos base'!$L$28</f>
        <v>0</v>
      </c>
      <c r="C135" s="13">
        <f>C133*'Datos base'!$L$28</f>
        <v>0</v>
      </c>
      <c r="D135" s="13">
        <f>D133*'Datos base'!$L$28</f>
        <v>0</v>
      </c>
      <c r="E135" s="13">
        <f>E133*'Datos base'!$L$28</f>
        <v>0</v>
      </c>
    </row>
    <row r="136" spans="1:7" outlineLevel="1">
      <c r="A136" s="104" t="s">
        <v>319</v>
      </c>
      <c r="B136" s="13">
        <f>B133*('Datos base'!$L$30+'Datos base'!$L$31+'Datos base'!$L$32)</f>
        <v>0</v>
      </c>
      <c r="C136" s="13">
        <f>C133*('Datos base'!$L$30+'Datos base'!$L$31+'Datos base'!$L$32)</f>
        <v>0</v>
      </c>
      <c r="D136" s="13">
        <f>D133*('Datos base'!$L$30+'Datos base'!$L$31+'Datos base'!$L$32)</f>
        <v>0</v>
      </c>
      <c r="E136" s="13">
        <f>E133*('Datos base'!$L$30+'Datos base'!$L$31+'Datos base'!$L$32)</f>
        <v>0</v>
      </c>
    </row>
    <row r="137" spans="1:7" outlineLevel="1">
      <c r="A137" s="105" t="s">
        <v>250</v>
      </c>
      <c r="B137" s="13">
        <f>SUM(B134:B136)</f>
        <v>0</v>
      </c>
      <c r="C137" s="13">
        <f t="shared" ref="C137:E137" si="43">SUM(C134:C136)</f>
        <v>0</v>
      </c>
      <c r="D137" s="13">
        <f t="shared" si="43"/>
        <v>0</v>
      </c>
      <c r="E137" s="13">
        <f t="shared" si="43"/>
        <v>0</v>
      </c>
    </row>
    <row r="138" spans="1:7" outlineLevel="1">
      <c r="A138" s="106" t="s">
        <v>190</v>
      </c>
      <c r="B138" s="17">
        <f>B132+B133+B137</f>
        <v>0</v>
      </c>
      <c r="C138" s="17">
        <f t="shared" ref="C138:E138" si="44">C132+C133+C137</f>
        <v>0</v>
      </c>
      <c r="D138" s="17">
        <f t="shared" si="44"/>
        <v>0</v>
      </c>
      <c r="E138" s="17">
        <f t="shared" si="44"/>
        <v>0</v>
      </c>
    </row>
    <row r="139" spans="1:7" ht="15.75" outlineLevel="1">
      <c r="A139" s="119">
        <f>+'Datos base'!K17</f>
        <v>0</v>
      </c>
      <c r="B139" s="245" t="str">
        <f>+IF(B141&lt;12,"OJO Ajustar flujo de caja si son menos de 12 meses",IF(C141&lt;12,"Ajustar flujo de caja si son menos de 12 meses",""))</f>
        <v/>
      </c>
      <c r="C139" s="246"/>
      <c r="D139" s="246"/>
      <c r="E139" s="247"/>
    </row>
    <row r="140" spans="1:7" outlineLevel="1">
      <c r="A140" s="104" t="s">
        <v>98</v>
      </c>
      <c r="B140" s="20">
        <f>+'Datos base'!L17</f>
        <v>0</v>
      </c>
      <c r="C140" s="13">
        <f>+B140*(1+'Datos base'!$L35)</f>
        <v>0</v>
      </c>
      <c r="D140" s="13">
        <f>+C140*(1+'Datos base'!$L$36)</f>
        <v>0</v>
      </c>
      <c r="E140" s="13">
        <f>+D140*(1+'Datos base'!$L$37)</f>
        <v>0</v>
      </c>
    </row>
    <row r="141" spans="1:7" outlineLevel="1">
      <c r="A141" s="104" t="s">
        <v>189</v>
      </c>
      <c r="B141" s="100">
        <v>12</v>
      </c>
      <c r="C141" s="100">
        <v>12</v>
      </c>
      <c r="D141" s="100">
        <v>12</v>
      </c>
      <c r="E141" s="100">
        <v>12</v>
      </c>
    </row>
    <row r="142" spans="1:7" outlineLevel="1">
      <c r="A142" s="104" t="s">
        <v>187</v>
      </c>
      <c r="B142" s="20">
        <f>IF(B140=0,0,IF(B140&gt;(2*'Datos base'!$L$38),0,'Datos base'!$L$39*A.Administrativo!$B$21))</f>
        <v>0</v>
      </c>
      <c r="C142" s="13">
        <f>+B142*(1+'Datos base'!$L151)</f>
        <v>0</v>
      </c>
      <c r="D142" s="13">
        <f>+C142*(1+'Datos base'!$L$36)</f>
        <v>0</v>
      </c>
      <c r="E142" s="13">
        <f>+D142*(1+'Datos base'!$L$37)</f>
        <v>0</v>
      </c>
    </row>
    <row r="143" spans="1:7" outlineLevel="1">
      <c r="A143" s="104" t="s">
        <v>99</v>
      </c>
      <c r="B143" s="13">
        <f>B140*B141</f>
        <v>0</v>
      </c>
      <c r="C143" s="13">
        <f t="shared" ref="C143:E143" si="45">C140*C141</f>
        <v>0</v>
      </c>
      <c r="D143" s="13">
        <f t="shared" si="45"/>
        <v>0</v>
      </c>
      <c r="E143" s="13">
        <f t="shared" si="45"/>
        <v>0</v>
      </c>
    </row>
    <row r="144" spans="1:7" outlineLevel="1">
      <c r="A144" s="104" t="s">
        <v>233</v>
      </c>
      <c r="B144" s="13">
        <f>(B143+B142)*('Datos base'!$L$23+'Datos base'!$L$24+'Datos base'!$L$25+'Datos base'!$L$26)</f>
        <v>0</v>
      </c>
      <c r="C144" s="13">
        <f>(C143+C142)*('Datos base'!$L$23+'Datos base'!$L$24+'Datos base'!$L$25+'Datos base'!$L$26)</f>
        <v>0</v>
      </c>
      <c r="D144" s="13">
        <f>(D143+D142)*('Datos base'!$L$23+'Datos base'!$L$24+'Datos base'!$L$25+'Datos base'!$L$26)</f>
        <v>0</v>
      </c>
      <c r="E144" s="13">
        <f>(E143+E142)*('Datos base'!$L$23+'Datos base'!$L$24+'Datos base'!$L$25+'Datos base'!$L$26)</f>
        <v>0</v>
      </c>
    </row>
    <row r="145" spans="1:5" outlineLevel="1">
      <c r="A145" s="104" t="s">
        <v>318</v>
      </c>
      <c r="B145" s="13">
        <f>B143*'Datos base'!$L$28</f>
        <v>0</v>
      </c>
      <c r="C145" s="13">
        <f>C143*'Datos base'!$L$28</f>
        <v>0</v>
      </c>
      <c r="D145" s="13">
        <f>D143*'Datos base'!$L$28</f>
        <v>0</v>
      </c>
      <c r="E145" s="13">
        <f>E143*'Datos base'!$L$28</f>
        <v>0</v>
      </c>
    </row>
    <row r="146" spans="1:5" outlineLevel="1">
      <c r="A146" s="104" t="s">
        <v>319</v>
      </c>
      <c r="B146" s="13">
        <f>B143*('Datos base'!$L$30+'Datos base'!$L$31+'Datos base'!$L$32)</f>
        <v>0</v>
      </c>
      <c r="C146" s="13">
        <f>C143*('Datos base'!$L$30+'Datos base'!$L$31+'Datos base'!$L$32)</f>
        <v>0</v>
      </c>
      <c r="D146" s="13">
        <f>D143*('Datos base'!$L$30+'Datos base'!$L$31+'Datos base'!$L$32)</f>
        <v>0</v>
      </c>
      <c r="E146" s="13">
        <f>E143*('Datos base'!$L$30+'Datos base'!$L$31+'Datos base'!$L$32)</f>
        <v>0</v>
      </c>
    </row>
    <row r="147" spans="1:5" outlineLevel="1">
      <c r="A147" s="105" t="s">
        <v>250</v>
      </c>
      <c r="B147" s="13">
        <f>SUM(B144:B146)</f>
        <v>0</v>
      </c>
      <c r="C147" s="13">
        <f t="shared" ref="C147:E147" si="46">SUM(C144:C146)</f>
        <v>0</v>
      </c>
      <c r="D147" s="13">
        <f t="shared" si="46"/>
        <v>0</v>
      </c>
      <c r="E147" s="13">
        <f t="shared" si="46"/>
        <v>0</v>
      </c>
    </row>
    <row r="148" spans="1:5" outlineLevel="1">
      <c r="A148" s="106" t="s">
        <v>190</v>
      </c>
      <c r="B148" s="17">
        <f>B142+B143+B147</f>
        <v>0</v>
      </c>
      <c r="C148" s="17">
        <f t="shared" ref="C148:E148" si="47">C142+C143+C147</f>
        <v>0</v>
      </c>
      <c r="D148" s="17">
        <f t="shared" si="47"/>
        <v>0</v>
      </c>
      <c r="E148" s="17">
        <f t="shared" si="47"/>
        <v>0</v>
      </c>
    </row>
    <row r="149" spans="1:5" ht="15.75" outlineLevel="1">
      <c r="A149" s="119">
        <f>+'Datos base'!K18</f>
        <v>0</v>
      </c>
      <c r="B149" s="245" t="str">
        <f>+IF(B151&lt;12,"OJO Ajustar flujo de caja si son menos de 12 meses",IF(C151&lt;12,"Ajustar flujo de caja si son menos de 12 meses",""))</f>
        <v/>
      </c>
      <c r="C149" s="246"/>
      <c r="D149" s="246"/>
      <c r="E149" s="247"/>
    </row>
    <row r="150" spans="1:5" outlineLevel="1">
      <c r="A150" s="104" t="s">
        <v>98</v>
      </c>
      <c r="B150" s="20">
        <f>+'Datos base'!L18</f>
        <v>0</v>
      </c>
      <c r="C150" s="13">
        <f>+B150*(1+'Datos base'!$L35)</f>
        <v>0</v>
      </c>
      <c r="D150" s="13">
        <f>+C150*(1+'Datos base'!$L$36)</f>
        <v>0</v>
      </c>
      <c r="E150" s="13">
        <f>+D150*(1+'Datos base'!$L$37)</f>
        <v>0</v>
      </c>
    </row>
    <row r="151" spans="1:5" outlineLevel="1">
      <c r="A151" s="104" t="s">
        <v>189</v>
      </c>
      <c r="B151" s="100">
        <v>12</v>
      </c>
      <c r="C151" s="100">
        <v>12</v>
      </c>
      <c r="D151" s="100">
        <v>12</v>
      </c>
      <c r="E151" s="100">
        <v>12</v>
      </c>
    </row>
    <row r="152" spans="1:5" outlineLevel="1">
      <c r="A152" s="104" t="s">
        <v>187</v>
      </c>
      <c r="B152" s="20">
        <f>IF(B150=0,0,IF(B150&gt;(2*'Datos base'!$L$38),0,'Datos base'!$L$39*A.Administrativo!$B$21))</f>
        <v>0</v>
      </c>
      <c r="C152" s="13">
        <f>+B152*(1+'Datos base'!$L161)</f>
        <v>0</v>
      </c>
      <c r="D152" s="13">
        <f>+C152*(1+'Datos base'!$L$36)</f>
        <v>0</v>
      </c>
      <c r="E152" s="13">
        <f>+D152*(1+'Datos base'!$L$37)</f>
        <v>0</v>
      </c>
    </row>
    <row r="153" spans="1:5" outlineLevel="1">
      <c r="A153" s="104" t="s">
        <v>99</v>
      </c>
      <c r="B153" s="13">
        <f>B150*B151</f>
        <v>0</v>
      </c>
      <c r="C153" s="13">
        <f t="shared" ref="C153:E153" si="48">C150*C151</f>
        <v>0</v>
      </c>
      <c r="D153" s="13">
        <f t="shared" si="48"/>
        <v>0</v>
      </c>
      <c r="E153" s="13">
        <f t="shared" si="48"/>
        <v>0</v>
      </c>
    </row>
    <row r="154" spans="1:5" outlineLevel="1">
      <c r="A154" s="104" t="s">
        <v>233</v>
      </c>
      <c r="B154" s="13">
        <f>(B153+B152)*('Datos base'!$L$23+'Datos base'!$L$24+'Datos base'!$L$25+'Datos base'!$L$26)</f>
        <v>0</v>
      </c>
      <c r="C154" s="13">
        <f>(C153+C152)*('Datos base'!$L$23+'Datos base'!$L$24+'Datos base'!$L$25+'Datos base'!$L$26)</f>
        <v>0</v>
      </c>
      <c r="D154" s="13">
        <f>(D153+D152)*('Datos base'!$L$23+'Datos base'!$L$24+'Datos base'!$L$25+'Datos base'!$L$26)</f>
        <v>0</v>
      </c>
      <c r="E154" s="13">
        <f>(E153+E152)*('Datos base'!$L$23+'Datos base'!$L$24+'Datos base'!$L$25+'Datos base'!$L$26)</f>
        <v>0</v>
      </c>
    </row>
    <row r="155" spans="1:5" outlineLevel="1">
      <c r="A155" s="104" t="s">
        <v>318</v>
      </c>
      <c r="B155" s="13">
        <f>B153*'Datos base'!$L$28</f>
        <v>0</v>
      </c>
      <c r="C155" s="13">
        <f>C153*'Datos base'!$L$28</f>
        <v>0</v>
      </c>
      <c r="D155" s="13">
        <f>D153*'Datos base'!$L$28</f>
        <v>0</v>
      </c>
      <c r="E155" s="13">
        <f>E153*'Datos base'!$L$28</f>
        <v>0</v>
      </c>
    </row>
    <row r="156" spans="1:5" outlineLevel="1">
      <c r="A156" s="104" t="s">
        <v>319</v>
      </c>
      <c r="B156" s="13">
        <f>B153*('Datos base'!$L$30+'Datos base'!$L$31+'Datos base'!$L$32)</f>
        <v>0</v>
      </c>
      <c r="C156" s="13">
        <f>C153*('Datos base'!$L$30+'Datos base'!$L$31+'Datos base'!$L$32)</f>
        <v>0</v>
      </c>
      <c r="D156" s="13">
        <f>D153*('Datos base'!$L$30+'Datos base'!$L$31+'Datos base'!$L$32)</f>
        <v>0</v>
      </c>
      <c r="E156" s="13">
        <f>E153*('Datos base'!$L$30+'Datos base'!$L$31+'Datos base'!$L$32)</f>
        <v>0</v>
      </c>
    </row>
    <row r="157" spans="1:5" outlineLevel="1">
      <c r="A157" s="105" t="s">
        <v>250</v>
      </c>
      <c r="B157" s="13">
        <f>SUM(B154:B156)</f>
        <v>0</v>
      </c>
      <c r="C157" s="13">
        <f t="shared" ref="C157:E157" si="49">SUM(C154:C156)</f>
        <v>0</v>
      </c>
      <c r="D157" s="13">
        <f t="shared" si="49"/>
        <v>0</v>
      </c>
      <c r="E157" s="13">
        <f t="shared" si="49"/>
        <v>0</v>
      </c>
    </row>
    <row r="158" spans="1:5" outlineLevel="1">
      <c r="A158" s="106" t="s">
        <v>190</v>
      </c>
      <c r="B158" s="17">
        <f>B152+B153+B157</f>
        <v>0</v>
      </c>
      <c r="C158" s="17">
        <f t="shared" ref="C158:E158" si="50">C152+C153+C157</f>
        <v>0</v>
      </c>
      <c r="D158" s="17">
        <f t="shared" si="50"/>
        <v>0</v>
      </c>
      <c r="E158" s="17">
        <f t="shared" si="50"/>
        <v>0</v>
      </c>
    </row>
    <row r="159" spans="1:5" ht="15.75" outlineLevel="1">
      <c r="A159" s="119">
        <f>+'Datos base'!K19</f>
        <v>0</v>
      </c>
      <c r="B159" s="245" t="str">
        <f>+IF(B161&lt;12,"OJO Ajustar flujo de caja si son menos de 12 meses",IF(C161&lt;12,"Ajustar flujo de caja si son menos de 12 meses",""))</f>
        <v/>
      </c>
      <c r="C159" s="246"/>
      <c r="D159" s="246"/>
      <c r="E159" s="247"/>
    </row>
    <row r="160" spans="1:5" outlineLevel="1">
      <c r="A160" s="104" t="s">
        <v>98</v>
      </c>
      <c r="B160" s="20">
        <f>+'Datos base'!L19</f>
        <v>0</v>
      </c>
      <c r="C160" s="13">
        <f>+B160*(1+'Datos base'!$L35)</f>
        <v>0</v>
      </c>
      <c r="D160" s="13">
        <f>+C160*(1+'Datos base'!$L$36)</f>
        <v>0</v>
      </c>
      <c r="E160" s="13">
        <f>+D160*(1+'Datos base'!$L$37)</f>
        <v>0</v>
      </c>
    </row>
    <row r="161" spans="1:5" outlineLevel="1">
      <c r="A161" s="104" t="s">
        <v>189</v>
      </c>
      <c r="B161" s="100">
        <v>12</v>
      </c>
      <c r="C161" s="100">
        <v>12</v>
      </c>
      <c r="D161" s="100">
        <v>12</v>
      </c>
      <c r="E161" s="100">
        <v>12</v>
      </c>
    </row>
    <row r="162" spans="1:5" outlineLevel="1">
      <c r="A162" s="104" t="s">
        <v>187</v>
      </c>
      <c r="B162" s="20">
        <f>IF(B160=0,0,IF(B160&gt;(2*'Datos base'!$L$38),0,'Datos base'!$L$39*A.Administrativo!$B$21))</f>
        <v>0</v>
      </c>
      <c r="C162" s="13">
        <f>+B162*(1+'Datos base'!$L171)</f>
        <v>0</v>
      </c>
      <c r="D162" s="13">
        <f>+C162*(1+'Datos base'!$L$36)</f>
        <v>0</v>
      </c>
      <c r="E162" s="13">
        <f>+D162*(1+'Datos base'!$L$37)</f>
        <v>0</v>
      </c>
    </row>
    <row r="163" spans="1:5" outlineLevel="1">
      <c r="A163" s="104" t="s">
        <v>99</v>
      </c>
      <c r="B163" s="13">
        <f>B160*B161</f>
        <v>0</v>
      </c>
      <c r="C163" s="13">
        <f t="shared" ref="C163:E163" si="51">C160*C161</f>
        <v>0</v>
      </c>
      <c r="D163" s="13">
        <f t="shared" si="51"/>
        <v>0</v>
      </c>
      <c r="E163" s="13">
        <f t="shared" si="51"/>
        <v>0</v>
      </c>
    </row>
    <row r="164" spans="1:5" outlineLevel="1">
      <c r="A164" s="104" t="s">
        <v>233</v>
      </c>
      <c r="B164" s="13">
        <f>(B163+B162)*('Datos base'!$L$23+'Datos base'!$L$24+'Datos base'!$L$25+'Datos base'!$L$26)</f>
        <v>0</v>
      </c>
      <c r="C164" s="13">
        <f>(C163+C162)*('Datos base'!$L$23+'Datos base'!$L$24+'Datos base'!$L$25+'Datos base'!$L$26)</f>
        <v>0</v>
      </c>
      <c r="D164" s="13">
        <f>(D163+D162)*('Datos base'!$L$23+'Datos base'!$L$24+'Datos base'!$L$25+'Datos base'!$L$26)</f>
        <v>0</v>
      </c>
      <c r="E164" s="13">
        <f>(E163+E162)*('Datos base'!$L$23+'Datos base'!$L$24+'Datos base'!$L$25+'Datos base'!$L$26)</f>
        <v>0</v>
      </c>
    </row>
    <row r="165" spans="1:5" outlineLevel="1">
      <c r="A165" s="104" t="s">
        <v>318</v>
      </c>
      <c r="B165" s="13">
        <f>B163*'Datos base'!$L$28</f>
        <v>0</v>
      </c>
      <c r="C165" s="13">
        <f>C163*'Datos base'!$L$28</f>
        <v>0</v>
      </c>
      <c r="D165" s="13">
        <f>D163*'Datos base'!$L$28</f>
        <v>0</v>
      </c>
      <c r="E165" s="13">
        <f>E163*'Datos base'!$L$28</f>
        <v>0</v>
      </c>
    </row>
    <row r="166" spans="1:5" outlineLevel="1">
      <c r="A166" s="104" t="s">
        <v>319</v>
      </c>
      <c r="B166" s="13">
        <f>B163*('Datos base'!$L$30+'Datos base'!$L$31+'Datos base'!$L$32)</f>
        <v>0</v>
      </c>
      <c r="C166" s="13">
        <f>C163*('Datos base'!$L$30+'Datos base'!$L$31+'Datos base'!$L$32)</f>
        <v>0</v>
      </c>
      <c r="D166" s="13">
        <f>D163*('Datos base'!$L$30+'Datos base'!$L$31+'Datos base'!$L$32)</f>
        <v>0</v>
      </c>
      <c r="E166" s="13">
        <f>E163*('Datos base'!$L$30+'Datos base'!$L$31+'Datos base'!$L$32)</f>
        <v>0</v>
      </c>
    </row>
    <row r="167" spans="1:5" outlineLevel="1">
      <c r="A167" s="105" t="s">
        <v>250</v>
      </c>
      <c r="B167" s="13">
        <f>SUM(B164:B166)</f>
        <v>0</v>
      </c>
      <c r="C167" s="13">
        <f t="shared" ref="C167:E167" si="52">SUM(C164:C166)</f>
        <v>0</v>
      </c>
      <c r="D167" s="13">
        <f t="shared" si="52"/>
        <v>0</v>
      </c>
      <c r="E167" s="13">
        <f t="shared" si="52"/>
        <v>0</v>
      </c>
    </row>
    <row r="168" spans="1:5" outlineLevel="1">
      <c r="A168" s="106" t="s">
        <v>190</v>
      </c>
      <c r="B168" s="17">
        <f>B162+B163+B167</f>
        <v>0</v>
      </c>
      <c r="C168" s="17">
        <f t="shared" ref="C168:E168" si="53">C162+C163+C167</f>
        <v>0</v>
      </c>
      <c r="D168" s="17">
        <f t="shared" si="53"/>
        <v>0</v>
      </c>
      <c r="E168" s="17">
        <f t="shared" si="53"/>
        <v>0</v>
      </c>
    </row>
    <row r="169" spans="1:5">
      <c r="A169" s="107"/>
      <c r="B169" s="15"/>
      <c r="C169" s="15"/>
      <c r="D169" s="15"/>
      <c r="E169" s="15"/>
    </row>
    <row r="170" spans="1:5">
      <c r="A170" s="107"/>
      <c r="B170" s="15"/>
      <c r="C170" s="15"/>
      <c r="D170" s="15"/>
      <c r="E170" s="15"/>
    </row>
    <row r="171" spans="1:5">
      <c r="A171" s="107"/>
      <c r="B171" s="15"/>
      <c r="C171" s="15"/>
      <c r="D171" s="15"/>
      <c r="E171" s="15"/>
    </row>
    <row r="172" spans="1:5">
      <c r="A172" s="107"/>
      <c r="B172" s="15"/>
      <c r="C172" s="15"/>
      <c r="D172" s="15"/>
      <c r="E172" s="15"/>
    </row>
    <row r="173" spans="1:5">
      <c r="A173" s="107"/>
      <c r="B173" s="15"/>
      <c r="C173" s="15"/>
      <c r="D173" s="15"/>
      <c r="E173" s="15"/>
    </row>
    <row r="174" spans="1:5">
      <c r="A174" s="107"/>
      <c r="B174" s="15"/>
      <c r="C174" s="15"/>
      <c r="D174" s="15"/>
      <c r="E174" s="15"/>
    </row>
    <row r="175" spans="1:5">
      <c r="A175" s="107"/>
      <c r="B175" s="15"/>
      <c r="C175" s="15"/>
      <c r="D175" s="15"/>
      <c r="E175" s="15"/>
    </row>
    <row r="176" spans="1:5">
      <c r="A176" s="107"/>
      <c r="B176" s="15"/>
      <c r="C176" s="15"/>
      <c r="D176" s="15"/>
      <c r="E176" s="15"/>
    </row>
    <row r="177" spans="1:5">
      <c r="A177" s="107"/>
      <c r="B177" s="15"/>
      <c r="C177" s="15"/>
      <c r="D177" s="15"/>
      <c r="E177" s="15"/>
    </row>
    <row r="178" spans="1:5">
      <c r="B178" s="15"/>
    </row>
  </sheetData>
  <mergeCells count="16">
    <mergeCell ref="B69:E69"/>
    <mergeCell ref="B79:E79"/>
    <mergeCell ref="B89:E89"/>
    <mergeCell ref="B99:E99"/>
    <mergeCell ref="B109:E109"/>
    <mergeCell ref="B59:E59"/>
    <mergeCell ref="A1:E1"/>
    <mergeCell ref="B19:E19"/>
    <mergeCell ref="B29:E29"/>
    <mergeCell ref="B39:E39"/>
    <mergeCell ref="B49:E49"/>
    <mergeCell ref="B119:E119"/>
    <mergeCell ref="B129:E129"/>
    <mergeCell ref="B139:E139"/>
    <mergeCell ref="B149:E149"/>
    <mergeCell ref="B159:E159"/>
  </mergeCells>
  <printOptions horizontalCentered="1" gridLines="1" gridLinesSet="0"/>
  <pageMargins left="0.75" right="0.75" top="1" bottom="1" header="0.511811024" footer="0.511811024"/>
  <pageSetup scale="90" fitToHeight="2" orientation="portrait" r:id="rId1"/>
  <headerFooter alignWithMargins="0">
    <oddHeader xml:space="preserve">&amp;C </oddHeader>
    <oddFooter xml:space="preserve">&amp;C 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14"/>
  <sheetViews>
    <sheetView workbookViewId="0">
      <selection activeCell="A15" sqref="A15:XFD19"/>
    </sheetView>
  </sheetViews>
  <sheetFormatPr baseColWidth="10" defaultColWidth="11.42578125" defaultRowHeight="12.75" outlineLevelCol="1"/>
  <cols>
    <col min="1" max="1" width="36" style="2" bestFit="1" customWidth="1"/>
    <col min="2" max="13" width="11.42578125" style="2" customWidth="1" outlineLevel="1"/>
    <col min="14" max="14" width="11.42578125" style="2"/>
    <col min="15" max="26" width="11.42578125" style="2" customWidth="1" outlineLevel="1"/>
    <col min="27" max="16384" width="11.42578125" style="2"/>
  </cols>
  <sheetData>
    <row r="1" spans="1:29">
      <c r="A1" s="248" t="s">
        <v>7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248"/>
      <c r="Y1" s="248"/>
      <c r="Z1" s="248"/>
      <c r="AA1" s="248"/>
      <c r="AB1" s="248"/>
    </row>
    <row r="2" spans="1:29">
      <c r="A2" s="12"/>
      <c r="B2" s="233">
        <f>+'Datos base'!B36</f>
        <v>2025</v>
      </c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44" t="s">
        <v>112</v>
      </c>
      <c r="O2" s="233">
        <f>+B2+1</f>
        <v>2026</v>
      </c>
      <c r="P2" s="232"/>
      <c r="Q2" s="232"/>
      <c r="R2" s="232"/>
      <c r="S2" s="232"/>
      <c r="T2" s="232"/>
      <c r="U2" s="232"/>
      <c r="V2" s="232"/>
      <c r="W2" s="232"/>
      <c r="X2" s="232"/>
      <c r="Y2" s="232"/>
      <c r="Z2" s="232"/>
      <c r="AA2" s="44" t="s">
        <v>112</v>
      </c>
      <c r="AB2" s="44" t="s">
        <v>112</v>
      </c>
      <c r="AC2" s="75" t="s">
        <v>112</v>
      </c>
    </row>
    <row r="3" spans="1:29">
      <c r="A3" s="44" t="s">
        <v>12</v>
      </c>
      <c r="B3" s="44" t="s">
        <v>100</v>
      </c>
      <c r="C3" s="44" t="s">
        <v>101</v>
      </c>
      <c r="D3" s="44" t="s">
        <v>102</v>
      </c>
      <c r="E3" s="44" t="s">
        <v>103</v>
      </c>
      <c r="F3" s="44" t="s">
        <v>104</v>
      </c>
      <c r="G3" s="44" t="s">
        <v>105</v>
      </c>
      <c r="H3" s="44" t="s">
        <v>106</v>
      </c>
      <c r="I3" s="44" t="s">
        <v>107</v>
      </c>
      <c r="J3" s="44" t="s">
        <v>108</v>
      </c>
      <c r="K3" s="44" t="s">
        <v>109</v>
      </c>
      <c r="L3" s="44" t="s">
        <v>110</v>
      </c>
      <c r="M3" s="44" t="s">
        <v>111</v>
      </c>
      <c r="N3" s="45">
        <f>+B2</f>
        <v>2025</v>
      </c>
      <c r="O3" s="75" t="s">
        <v>100</v>
      </c>
      <c r="P3" s="75" t="s">
        <v>101</v>
      </c>
      <c r="Q3" s="75" t="s">
        <v>102</v>
      </c>
      <c r="R3" s="75" t="s">
        <v>103</v>
      </c>
      <c r="S3" s="75" t="s">
        <v>104</v>
      </c>
      <c r="T3" s="75" t="s">
        <v>105</v>
      </c>
      <c r="U3" s="75" t="s">
        <v>106</v>
      </c>
      <c r="V3" s="75" t="s">
        <v>107</v>
      </c>
      <c r="W3" s="75" t="s">
        <v>108</v>
      </c>
      <c r="X3" s="75" t="s">
        <v>109</v>
      </c>
      <c r="Y3" s="75" t="s">
        <v>110</v>
      </c>
      <c r="Z3" s="75" t="s">
        <v>111</v>
      </c>
      <c r="AA3" s="45">
        <f>+N3+1</f>
        <v>2026</v>
      </c>
      <c r="AB3" s="45">
        <f>+AA3+1</f>
        <v>2027</v>
      </c>
      <c r="AC3" s="76">
        <f>+AB3+1</f>
        <v>2028</v>
      </c>
    </row>
    <row r="4" spans="1:29">
      <c r="A4" s="13" t="s">
        <v>51</v>
      </c>
      <c r="B4" s="13">
        <f>A.Mercado!B70</f>
        <v>0</v>
      </c>
      <c r="C4" s="13">
        <f>A.Mercado!C70</f>
        <v>0</v>
      </c>
      <c r="D4" s="13">
        <f>A.Mercado!D70</f>
        <v>0</v>
      </c>
      <c r="E4" s="13">
        <f>A.Mercado!E70</f>
        <v>0</v>
      </c>
      <c r="F4" s="13">
        <f>A.Mercado!F70</f>
        <v>0</v>
      </c>
      <c r="G4" s="13">
        <f>A.Mercado!G70</f>
        <v>0</v>
      </c>
      <c r="H4" s="13">
        <f>A.Mercado!H70</f>
        <v>0</v>
      </c>
      <c r="I4" s="13">
        <f>A.Mercado!I70</f>
        <v>0</v>
      </c>
      <c r="J4" s="13">
        <f>A.Mercado!J70</f>
        <v>0</v>
      </c>
      <c r="K4" s="13">
        <f>A.Mercado!K70</f>
        <v>0</v>
      </c>
      <c r="L4" s="13">
        <f>A.Mercado!L70</f>
        <v>0</v>
      </c>
      <c r="M4" s="13">
        <f>A.Mercado!M70</f>
        <v>0</v>
      </c>
      <c r="N4" s="13">
        <f>SUM(B4:M4)</f>
        <v>0</v>
      </c>
      <c r="O4" s="13">
        <f>A.Mercado!O70</f>
        <v>0</v>
      </c>
      <c r="P4" s="13">
        <f>A.Mercado!P70</f>
        <v>0</v>
      </c>
      <c r="Q4" s="13">
        <f>A.Mercado!Q70</f>
        <v>0</v>
      </c>
      <c r="R4" s="13">
        <f>A.Mercado!R70</f>
        <v>0</v>
      </c>
      <c r="S4" s="13">
        <f>A.Mercado!S70</f>
        <v>0</v>
      </c>
      <c r="T4" s="13">
        <f>A.Mercado!T70</f>
        <v>0</v>
      </c>
      <c r="U4" s="13">
        <f>A.Mercado!U70</f>
        <v>0</v>
      </c>
      <c r="V4" s="13">
        <f>A.Mercado!V70</f>
        <v>0</v>
      </c>
      <c r="W4" s="13">
        <f>A.Mercado!W70</f>
        <v>0</v>
      </c>
      <c r="X4" s="13">
        <f>A.Mercado!X70</f>
        <v>0</v>
      </c>
      <c r="Y4" s="13">
        <f>A.Mercado!Y70</f>
        <v>0</v>
      </c>
      <c r="Z4" s="13">
        <f>A.Mercado!Z70</f>
        <v>0</v>
      </c>
      <c r="AA4" s="13">
        <f>SUM(O4:Z4)</f>
        <v>0</v>
      </c>
      <c r="AB4" s="13">
        <f>A.Mercado!AB70</f>
        <v>0</v>
      </c>
      <c r="AC4" s="13">
        <f>A.Mercado!AC70</f>
        <v>0</v>
      </c>
    </row>
    <row r="5" spans="1:29">
      <c r="A5" s="13" t="s">
        <v>52</v>
      </c>
      <c r="B5" s="13">
        <f>+'A.Tecnico(compras)'!C108</f>
        <v>0</v>
      </c>
      <c r="C5" s="13">
        <f>+'A.Tecnico(compras)'!D108</f>
        <v>0</v>
      </c>
      <c r="D5" s="13">
        <f>+'A.Tecnico(compras)'!E108</f>
        <v>0</v>
      </c>
      <c r="E5" s="13">
        <f>+'A.Tecnico(compras)'!F108</f>
        <v>0</v>
      </c>
      <c r="F5" s="13">
        <f>+'A.Tecnico(compras)'!G108</f>
        <v>0</v>
      </c>
      <c r="G5" s="13">
        <f>+'A.Tecnico(compras)'!H108</f>
        <v>0</v>
      </c>
      <c r="H5" s="13">
        <f>+'A.Tecnico(compras)'!I108</f>
        <v>0</v>
      </c>
      <c r="I5" s="13">
        <f>+'A.Tecnico(compras)'!J108</f>
        <v>0</v>
      </c>
      <c r="J5" s="13">
        <f>+'A.Tecnico(compras)'!K108</f>
        <v>0</v>
      </c>
      <c r="K5" s="13">
        <f>+'A.Tecnico(compras)'!L108</f>
        <v>0</v>
      </c>
      <c r="L5" s="13">
        <f>+'A.Tecnico(compras)'!M108</f>
        <v>0</v>
      </c>
      <c r="M5" s="13">
        <f>+'A.Tecnico(compras)'!N108</f>
        <v>0</v>
      </c>
      <c r="N5" s="13">
        <f>SUM(B5:M5)</f>
        <v>0</v>
      </c>
      <c r="O5" s="13">
        <f>+'A.Tecnico(compras)'!P108</f>
        <v>0</v>
      </c>
      <c r="P5" s="13">
        <f>+'A.Tecnico(compras)'!Q108</f>
        <v>0</v>
      </c>
      <c r="Q5" s="13">
        <f>+'A.Tecnico(compras)'!R108</f>
        <v>0</v>
      </c>
      <c r="R5" s="13">
        <f>+'A.Tecnico(compras)'!S108</f>
        <v>0</v>
      </c>
      <c r="S5" s="13">
        <f>+'A.Tecnico(compras)'!T108</f>
        <v>0</v>
      </c>
      <c r="T5" s="13">
        <f>+'A.Tecnico(compras)'!U108</f>
        <v>0</v>
      </c>
      <c r="U5" s="13">
        <f>+'A.Tecnico(compras)'!V108</f>
        <v>0</v>
      </c>
      <c r="V5" s="13">
        <f>+'A.Tecnico(compras)'!W108</f>
        <v>0</v>
      </c>
      <c r="W5" s="13">
        <f>+'A.Tecnico(compras)'!X108</f>
        <v>0</v>
      </c>
      <c r="X5" s="13">
        <f>+'A.Tecnico(compras)'!Y108</f>
        <v>0</v>
      </c>
      <c r="Y5" s="13">
        <f>+'A.Tecnico(compras)'!Z108</f>
        <v>0</v>
      </c>
      <c r="Z5" s="13">
        <f>+'A.Tecnico(compras)'!AA108</f>
        <v>0</v>
      </c>
      <c r="AA5" s="13">
        <f>SUM(O5:Z5)</f>
        <v>0</v>
      </c>
      <c r="AB5" s="13">
        <f>'A.Tecnico(compras)'!AC106</f>
        <v>0</v>
      </c>
      <c r="AC5" s="13">
        <f>'A.Tecnico(compras)'!AD106</f>
        <v>0</v>
      </c>
    </row>
    <row r="6" spans="1:29">
      <c r="A6" s="17" t="s">
        <v>213</v>
      </c>
      <c r="B6" s="17">
        <f>IF(B4&gt;0,B4-B5,0)</f>
        <v>0</v>
      </c>
      <c r="C6" s="17">
        <f t="shared" ref="C6:Z6" si="0">IF(C4&gt;0,C4-C5,0)</f>
        <v>0</v>
      </c>
      <c r="D6" s="17">
        <f t="shared" si="0"/>
        <v>0</v>
      </c>
      <c r="E6" s="17">
        <f t="shared" si="0"/>
        <v>0</v>
      </c>
      <c r="F6" s="17">
        <f t="shared" si="0"/>
        <v>0</v>
      </c>
      <c r="G6" s="17">
        <f t="shared" si="0"/>
        <v>0</v>
      </c>
      <c r="H6" s="17">
        <f t="shared" si="0"/>
        <v>0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0</v>
      </c>
      <c r="M6" s="17">
        <f t="shared" si="0"/>
        <v>0</v>
      </c>
      <c r="N6" s="17">
        <f t="shared" si="0"/>
        <v>0</v>
      </c>
      <c r="O6" s="17">
        <f t="shared" si="0"/>
        <v>0</v>
      </c>
      <c r="P6" s="17">
        <f t="shared" si="0"/>
        <v>0</v>
      </c>
      <c r="Q6" s="17">
        <f t="shared" si="0"/>
        <v>0</v>
      </c>
      <c r="R6" s="17">
        <f t="shared" si="0"/>
        <v>0</v>
      </c>
      <c r="S6" s="17">
        <f t="shared" si="0"/>
        <v>0</v>
      </c>
      <c r="T6" s="17">
        <f t="shared" si="0"/>
        <v>0</v>
      </c>
      <c r="U6" s="17">
        <f t="shared" si="0"/>
        <v>0</v>
      </c>
      <c r="V6" s="17">
        <f t="shared" si="0"/>
        <v>0</v>
      </c>
      <c r="W6" s="17">
        <f t="shared" si="0"/>
        <v>0</v>
      </c>
      <c r="X6" s="17">
        <f t="shared" si="0"/>
        <v>0</v>
      </c>
      <c r="Y6" s="17">
        <f t="shared" si="0"/>
        <v>0</v>
      </c>
      <c r="Z6" s="17">
        <f t="shared" si="0"/>
        <v>0</v>
      </c>
      <c r="AA6" s="17">
        <f t="shared" ref="AA6:AC6" si="1">AA4-AA5</f>
        <v>0</v>
      </c>
      <c r="AB6" s="17">
        <f>AB4-AB5</f>
        <v>0</v>
      </c>
      <c r="AC6" s="17">
        <f t="shared" si="1"/>
        <v>0</v>
      </c>
    </row>
    <row r="7" spans="1:29">
      <c r="A7" s="242" t="s">
        <v>39</v>
      </c>
      <c r="B7" s="242"/>
      <c r="C7" s="242"/>
      <c r="D7" s="242"/>
      <c r="E7" s="242"/>
      <c r="F7" s="242"/>
      <c r="G7" s="242"/>
      <c r="H7" s="242"/>
      <c r="I7" s="242"/>
      <c r="J7" s="242"/>
      <c r="K7" s="242"/>
      <c r="L7" s="242"/>
      <c r="M7" s="242"/>
      <c r="N7" s="242"/>
      <c r="O7" s="242"/>
      <c r="P7" s="242"/>
      <c r="Q7" s="242"/>
      <c r="R7" s="242"/>
      <c r="S7" s="242"/>
      <c r="T7" s="242"/>
      <c r="U7" s="242"/>
      <c r="V7" s="242"/>
      <c r="W7" s="242"/>
      <c r="X7" s="242"/>
      <c r="Y7" s="242"/>
      <c r="Z7" s="242"/>
      <c r="AA7" s="242"/>
      <c r="AB7" s="242"/>
    </row>
    <row r="8" spans="1:29">
      <c r="A8" s="12"/>
      <c r="B8" s="233">
        <f>+B2</f>
        <v>2025</v>
      </c>
      <c r="C8" s="232"/>
      <c r="D8" s="232"/>
      <c r="E8" s="232"/>
      <c r="F8" s="232"/>
      <c r="G8" s="232"/>
      <c r="H8" s="232"/>
      <c r="I8" s="232"/>
      <c r="J8" s="232"/>
      <c r="K8" s="232"/>
      <c r="L8" s="232"/>
      <c r="M8" s="232"/>
      <c r="N8" s="44" t="s">
        <v>112</v>
      </c>
      <c r="O8" s="233">
        <f>+B8+1</f>
        <v>2026</v>
      </c>
      <c r="P8" s="232"/>
      <c r="Q8" s="232"/>
      <c r="R8" s="232"/>
      <c r="S8" s="232"/>
      <c r="T8" s="232"/>
      <c r="U8" s="232"/>
      <c r="V8" s="232"/>
      <c r="W8" s="232"/>
      <c r="X8" s="232"/>
      <c r="Y8" s="232"/>
      <c r="Z8" s="232"/>
      <c r="AA8" s="44" t="s">
        <v>112</v>
      </c>
      <c r="AB8" s="44" t="s">
        <v>112</v>
      </c>
      <c r="AC8" s="75" t="s">
        <v>112</v>
      </c>
    </row>
    <row r="9" spans="1:29">
      <c r="A9" s="44" t="s">
        <v>12</v>
      </c>
      <c r="B9" s="44" t="s">
        <v>100</v>
      </c>
      <c r="C9" s="44" t="s">
        <v>101</v>
      </c>
      <c r="D9" s="44" t="s">
        <v>102</v>
      </c>
      <c r="E9" s="44" t="s">
        <v>103</v>
      </c>
      <c r="F9" s="44" t="s">
        <v>104</v>
      </c>
      <c r="G9" s="44" t="s">
        <v>105</v>
      </c>
      <c r="H9" s="44" t="s">
        <v>106</v>
      </c>
      <c r="I9" s="44" t="s">
        <v>107</v>
      </c>
      <c r="J9" s="44" t="s">
        <v>108</v>
      </c>
      <c r="K9" s="44" t="s">
        <v>109</v>
      </c>
      <c r="L9" s="44" t="s">
        <v>110</v>
      </c>
      <c r="M9" s="44" t="s">
        <v>111</v>
      </c>
      <c r="N9" s="45">
        <f>+B8</f>
        <v>2025</v>
      </c>
      <c r="O9" s="75" t="s">
        <v>100</v>
      </c>
      <c r="P9" s="75" t="s">
        <v>101</v>
      </c>
      <c r="Q9" s="75" t="s">
        <v>102</v>
      </c>
      <c r="R9" s="75" t="s">
        <v>103</v>
      </c>
      <c r="S9" s="75" t="s">
        <v>104</v>
      </c>
      <c r="T9" s="75" t="s">
        <v>105</v>
      </c>
      <c r="U9" s="75" t="s">
        <v>106</v>
      </c>
      <c r="V9" s="75" t="s">
        <v>107</v>
      </c>
      <c r="W9" s="75" t="s">
        <v>108</v>
      </c>
      <c r="X9" s="75" t="s">
        <v>109</v>
      </c>
      <c r="Y9" s="75" t="s">
        <v>110</v>
      </c>
      <c r="Z9" s="75" t="s">
        <v>111</v>
      </c>
      <c r="AA9" s="45">
        <f>+N9+1</f>
        <v>2026</v>
      </c>
      <c r="AB9" s="45">
        <f>+AA9+1</f>
        <v>2027</v>
      </c>
      <c r="AC9" s="76">
        <f>+AB9+1</f>
        <v>2028</v>
      </c>
    </row>
    <row r="10" spans="1:29">
      <c r="A10" s="13" t="s">
        <v>53</v>
      </c>
      <c r="B10" s="13">
        <f>'Datos base'!$O$4*A.Mercado!B69</f>
        <v>0</v>
      </c>
      <c r="C10" s="13">
        <f>'Datos base'!$O$4*A.Mercado!C69</f>
        <v>0</v>
      </c>
      <c r="D10" s="13">
        <f>'Datos base'!$O$4*A.Mercado!D69</f>
        <v>0</v>
      </c>
      <c r="E10" s="13">
        <f>'Datos base'!$O$4*A.Mercado!E69</f>
        <v>0</v>
      </c>
      <c r="F10" s="13">
        <f>'Datos base'!$O$4*A.Mercado!F69</f>
        <v>0</v>
      </c>
      <c r="G10" s="13">
        <f>'Datos base'!$O$4*A.Mercado!G69</f>
        <v>0</v>
      </c>
      <c r="H10" s="13">
        <f>'Datos base'!$O$4*A.Mercado!H69</f>
        <v>0</v>
      </c>
      <c r="I10" s="13">
        <f>'Datos base'!$O$4*A.Mercado!I69</f>
        <v>0</v>
      </c>
      <c r="J10" s="13">
        <f>'Datos base'!$O$4*A.Mercado!J69</f>
        <v>0</v>
      </c>
      <c r="K10" s="13">
        <f>'Datos base'!$O$4*A.Mercado!K69</f>
        <v>0</v>
      </c>
      <c r="L10" s="13">
        <f>'Datos base'!$O$4*A.Mercado!L69</f>
        <v>0</v>
      </c>
      <c r="M10" s="13">
        <f>'Datos base'!$O$4*A.Mercado!M69</f>
        <v>0</v>
      </c>
      <c r="N10" s="13">
        <f>SUM(B10:M10)</f>
        <v>0</v>
      </c>
      <c r="O10" s="13">
        <f>'Datos base'!$O$4*A.Mercado!O69</f>
        <v>0</v>
      </c>
      <c r="P10" s="13">
        <f>'Datos base'!$O$4*A.Mercado!P69</f>
        <v>0</v>
      </c>
      <c r="Q10" s="13">
        <f>'Datos base'!$O$4*A.Mercado!Q69</f>
        <v>0</v>
      </c>
      <c r="R10" s="13">
        <f>'Datos base'!$O$4*A.Mercado!R69</f>
        <v>0</v>
      </c>
      <c r="S10" s="13">
        <f>'Datos base'!$O$4*A.Mercado!S69</f>
        <v>0</v>
      </c>
      <c r="T10" s="13">
        <f>'Datos base'!$O$4*A.Mercado!T69</f>
        <v>0</v>
      </c>
      <c r="U10" s="13">
        <f>'Datos base'!$O$4*A.Mercado!U69</f>
        <v>0</v>
      </c>
      <c r="V10" s="13">
        <f>'Datos base'!$O$4*A.Mercado!V69</f>
        <v>0</v>
      </c>
      <c r="W10" s="13">
        <f>'Datos base'!$O$4*A.Mercado!W69</f>
        <v>0</v>
      </c>
      <c r="X10" s="13">
        <f>'Datos base'!$O$4*A.Mercado!X69</f>
        <v>0</v>
      </c>
      <c r="Y10" s="13">
        <f>'Datos base'!$O$4*A.Mercado!Y69</f>
        <v>0</v>
      </c>
      <c r="Z10" s="13">
        <f>'Datos base'!$O$4*A.Mercado!Z69</f>
        <v>0</v>
      </c>
      <c r="AA10" s="13">
        <f>SUM(O10:Z10)</f>
        <v>0</v>
      </c>
      <c r="AB10" s="13">
        <f>'Datos base'!$O$4*A.Mercado!AB69</f>
        <v>0</v>
      </c>
      <c r="AC10" s="13">
        <f>'Datos base'!$O$4*A.Mercado!AC69</f>
        <v>0</v>
      </c>
    </row>
    <row r="11" spans="1:29">
      <c r="A11" s="13" t="s">
        <v>54</v>
      </c>
      <c r="B11" s="13">
        <f>B10*'Datos base'!$O$5</f>
        <v>0</v>
      </c>
      <c r="C11" s="13">
        <f>C10*'Datos base'!$O$5</f>
        <v>0</v>
      </c>
      <c r="D11" s="13">
        <f>D10*'Datos base'!$O$5</f>
        <v>0</v>
      </c>
      <c r="E11" s="13">
        <f>E10*'Datos base'!$O$5</f>
        <v>0</v>
      </c>
      <c r="F11" s="13">
        <f>F10*'Datos base'!$O$5</f>
        <v>0</v>
      </c>
      <c r="G11" s="13">
        <f>G10*'Datos base'!$O$5</f>
        <v>0</v>
      </c>
      <c r="H11" s="13">
        <f>H10*'Datos base'!$O$5</f>
        <v>0</v>
      </c>
      <c r="I11" s="13">
        <f>I10*'Datos base'!$O$5</f>
        <v>0</v>
      </c>
      <c r="J11" s="13">
        <f>J10*'Datos base'!$O$5</f>
        <v>0</v>
      </c>
      <c r="K11" s="13">
        <f>K10*'Datos base'!$O$5</f>
        <v>0</v>
      </c>
      <c r="L11" s="13">
        <f>L10*'Datos base'!$O$5</f>
        <v>0</v>
      </c>
      <c r="M11" s="13">
        <f>M10*'Datos base'!$O$5</f>
        <v>0</v>
      </c>
      <c r="N11" s="13">
        <f>SUM(B11:M11)</f>
        <v>0</v>
      </c>
      <c r="O11" s="13">
        <f>O10*'Datos base'!$O$5</f>
        <v>0</v>
      </c>
      <c r="P11" s="13">
        <f>P10*'Datos base'!$O$5</f>
        <v>0</v>
      </c>
      <c r="Q11" s="13">
        <f>Q10*'Datos base'!$O$5</f>
        <v>0</v>
      </c>
      <c r="R11" s="13">
        <f>R10*'Datos base'!$O$5</f>
        <v>0</v>
      </c>
      <c r="S11" s="13">
        <f>S10*'Datos base'!$O$5</f>
        <v>0</v>
      </c>
      <c r="T11" s="13">
        <f>T10*'Datos base'!$O$5</f>
        <v>0</v>
      </c>
      <c r="U11" s="13">
        <f>U10*'Datos base'!$O$5</f>
        <v>0</v>
      </c>
      <c r="V11" s="13">
        <f>V10*'Datos base'!$O$5</f>
        <v>0</v>
      </c>
      <c r="W11" s="13">
        <f>W10*'Datos base'!$O$5</f>
        <v>0</v>
      </c>
      <c r="X11" s="13">
        <f>X10*'Datos base'!$O$5</f>
        <v>0</v>
      </c>
      <c r="Y11" s="13">
        <f>Y10*'Datos base'!$O$5</f>
        <v>0</v>
      </c>
      <c r="Z11" s="13">
        <f>Z10*'Datos base'!$O$5</f>
        <v>0</v>
      </c>
      <c r="AA11" s="13">
        <f>SUM(O11:Z11)</f>
        <v>0</v>
      </c>
      <c r="AB11" s="13">
        <f>AB10*'Datos base'!$O$5</f>
        <v>0</v>
      </c>
      <c r="AC11" s="13">
        <f>AC10*'Datos base'!$O$5</f>
        <v>0</v>
      </c>
    </row>
    <row r="12" spans="1:29">
      <c r="A12" s="17" t="s">
        <v>112</v>
      </c>
      <c r="B12" s="17">
        <f t="shared" ref="B12:N12" si="2">B10+B11</f>
        <v>0</v>
      </c>
      <c r="C12" s="17">
        <f t="shared" si="2"/>
        <v>0</v>
      </c>
      <c r="D12" s="17">
        <f t="shared" si="2"/>
        <v>0</v>
      </c>
      <c r="E12" s="17">
        <f t="shared" si="2"/>
        <v>0</v>
      </c>
      <c r="F12" s="17">
        <f t="shared" si="2"/>
        <v>0</v>
      </c>
      <c r="G12" s="17">
        <f t="shared" si="2"/>
        <v>0</v>
      </c>
      <c r="H12" s="17">
        <f t="shared" si="2"/>
        <v>0</v>
      </c>
      <c r="I12" s="17">
        <f t="shared" si="2"/>
        <v>0</v>
      </c>
      <c r="J12" s="17">
        <f t="shared" si="2"/>
        <v>0</v>
      </c>
      <c r="K12" s="17">
        <f t="shared" si="2"/>
        <v>0</v>
      </c>
      <c r="L12" s="17">
        <f t="shared" si="2"/>
        <v>0</v>
      </c>
      <c r="M12" s="17">
        <f t="shared" si="2"/>
        <v>0</v>
      </c>
      <c r="N12" s="17">
        <f t="shared" si="2"/>
        <v>0</v>
      </c>
      <c r="O12" s="17">
        <f t="shared" ref="O12:AC12" si="3">O10+O11</f>
        <v>0</v>
      </c>
      <c r="P12" s="17">
        <f t="shared" si="3"/>
        <v>0</v>
      </c>
      <c r="Q12" s="17">
        <f t="shared" si="3"/>
        <v>0</v>
      </c>
      <c r="R12" s="17">
        <f t="shared" si="3"/>
        <v>0</v>
      </c>
      <c r="S12" s="17">
        <f t="shared" si="3"/>
        <v>0</v>
      </c>
      <c r="T12" s="17">
        <f t="shared" si="3"/>
        <v>0</v>
      </c>
      <c r="U12" s="17">
        <f t="shared" si="3"/>
        <v>0</v>
      </c>
      <c r="V12" s="17">
        <f t="shared" si="3"/>
        <v>0</v>
      </c>
      <c r="W12" s="17">
        <f t="shared" si="3"/>
        <v>0</v>
      </c>
      <c r="X12" s="17">
        <f t="shared" si="3"/>
        <v>0</v>
      </c>
      <c r="Y12" s="17">
        <f t="shared" si="3"/>
        <v>0</v>
      </c>
      <c r="Z12" s="17">
        <f t="shared" si="3"/>
        <v>0</v>
      </c>
      <c r="AA12" s="17">
        <f t="shared" si="3"/>
        <v>0</v>
      </c>
      <c r="AB12" s="17">
        <f t="shared" si="3"/>
        <v>0</v>
      </c>
      <c r="AC12" s="17">
        <f t="shared" si="3"/>
        <v>0</v>
      </c>
    </row>
    <row r="14" spans="1:29" ht="39" customHeight="1">
      <c r="A14" s="231" t="s">
        <v>351</v>
      </c>
      <c r="B14" s="231"/>
      <c r="C14" s="231"/>
      <c r="D14" s="231"/>
      <c r="E14" s="231"/>
      <c r="F14" s="231"/>
      <c r="G14" s="231"/>
      <c r="H14" s="231"/>
      <c r="I14" s="231"/>
      <c r="J14" s="231"/>
      <c r="K14" s="231"/>
      <c r="L14" s="231"/>
      <c r="M14" s="231"/>
      <c r="N14" s="231"/>
      <c r="O14" s="231"/>
      <c r="P14" s="231"/>
      <c r="Q14" s="231"/>
      <c r="R14" s="231"/>
      <c r="S14" s="231"/>
      <c r="T14" s="231"/>
      <c r="U14" s="231"/>
      <c r="V14" s="231"/>
      <c r="W14" s="231"/>
      <c r="X14" s="231"/>
      <c r="Y14" s="231"/>
      <c r="Z14" s="231"/>
      <c r="AA14" s="231"/>
      <c r="AB14" s="231"/>
    </row>
  </sheetData>
  <mergeCells count="7">
    <mergeCell ref="A14:AB14"/>
    <mergeCell ref="A1:AB1"/>
    <mergeCell ref="O2:Z2"/>
    <mergeCell ref="O8:Z8"/>
    <mergeCell ref="B8:M8"/>
    <mergeCell ref="B2:M2"/>
    <mergeCell ref="A7:AB7"/>
  </mergeCells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F37"/>
  <sheetViews>
    <sheetView topLeftCell="A17" zoomScale="130" zoomScaleNormal="130" workbookViewId="0">
      <pane xSplit="1" topLeftCell="B1" activePane="topRight" state="frozen"/>
      <selection pane="topRight" activeCell="C29" sqref="C29"/>
    </sheetView>
  </sheetViews>
  <sheetFormatPr baseColWidth="10" defaultColWidth="11.42578125" defaultRowHeight="12.75" outlineLevelCol="1"/>
  <cols>
    <col min="1" max="1" width="50.7109375" style="2" customWidth="1"/>
    <col min="2" max="2" width="14.28515625" style="2" customWidth="1"/>
    <col min="3" max="3" width="13.28515625" style="2" customWidth="1" outlineLevel="1"/>
    <col min="4" max="4" width="10.5703125" style="2" customWidth="1" outlineLevel="1"/>
    <col min="5" max="5" width="11.140625" style="2" customWidth="1" outlineLevel="1"/>
    <col min="6" max="6" width="12" style="2" customWidth="1" outlineLevel="1"/>
    <col min="7" max="7" width="8.85546875" style="2" customWidth="1" outlineLevel="1"/>
    <col min="8" max="8" width="10.5703125" style="2" customWidth="1" outlineLevel="1"/>
    <col min="9" max="9" width="9.5703125" style="2" customWidth="1" outlineLevel="1"/>
    <col min="10" max="10" width="14.28515625" style="2" customWidth="1" outlineLevel="1"/>
    <col min="11" max="11" width="10.85546875" style="2" customWidth="1" outlineLevel="1"/>
    <col min="12" max="12" width="9.85546875" style="2" customWidth="1" outlineLevel="1"/>
    <col min="13" max="13" width="11" style="2" customWidth="1" outlineLevel="1"/>
    <col min="14" max="14" width="15.140625" style="2" customWidth="1" outlineLevel="1"/>
    <col min="15" max="15" width="13.7109375" style="2" customWidth="1"/>
    <col min="16" max="27" width="13.7109375" style="2" customWidth="1" outlineLevel="1"/>
    <col min="28" max="28" width="12.5703125" style="2" customWidth="1"/>
    <col min="29" max="29" width="14" style="2" customWidth="1"/>
    <col min="30" max="30" width="11.42578125" style="2"/>
    <col min="31" max="31" width="11.140625" style="2" customWidth="1"/>
    <col min="32" max="16384" width="11.42578125" style="2"/>
  </cols>
  <sheetData>
    <row r="1" spans="1:31">
      <c r="A1" s="38" t="s">
        <v>11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</row>
    <row r="2" spans="1:31">
      <c r="A2" s="12" t="s">
        <v>113</v>
      </c>
      <c r="B2" s="40"/>
      <c r="C2" s="233">
        <f>+'Datos base'!B36</f>
        <v>2025</v>
      </c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75" t="s">
        <v>112</v>
      </c>
      <c r="P2" s="233">
        <f>+C2+1</f>
        <v>2026</v>
      </c>
      <c r="Q2" s="232"/>
      <c r="R2" s="232"/>
      <c r="S2" s="232"/>
      <c r="T2" s="232"/>
      <c r="U2" s="232"/>
      <c r="V2" s="232"/>
      <c r="W2" s="232"/>
      <c r="X2" s="232"/>
      <c r="Y2" s="232"/>
      <c r="Z2" s="232"/>
      <c r="AA2" s="232"/>
      <c r="AB2" s="75" t="s">
        <v>112</v>
      </c>
      <c r="AC2" s="75" t="s">
        <v>112</v>
      </c>
      <c r="AD2" s="75" t="s">
        <v>112</v>
      </c>
    </row>
    <row r="3" spans="1:31">
      <c r="A3" s="44" t="s">
        <v>12</v>
      </c>
      <c r="B3" s="44" t="str">
        <f>'A.Tecnico (Inversiones)'!W3</f>
        <v>Año 0</v>
      </c>
      <c r="C3" s="44" t="s">
        <v>100</v>
      </c>
      <c r="D3" s="44" t="s">
        <v>101</v>
      </c>
      <c r="E3" s="44" t="s">
        <v>102</v>
      </c>
      <c r="F3" s="44" t="s">
        <v>103</v>
      </c>
      <c r="G3" s="44" t="s">
        <v>104</v>
      </c>
      <c r="H3" s="44" t="s">
        <v>105</v>
      </c>
      <c r="I3" s="44" t="s">
        <v>106</v>
      </c>
      <c r="J3" s="44" t="s">
        <v>107</v>
      </c>
      <c r="K3" s="44" t="s">
        <v>108</v>
      </c>
      <c r="L3" s="44" t="s">
        <v>109</v>
      </c>
      <c r="M3" s="44" t="s">
        <v>110</v>
      </c>
      <c r="N3" s="44" t="s">
        <v>111</v>
      </c>
      <c r="O3" s="45">
        <f>+C2</f>
        <v>2025</v>
      </c>
      <c r="P3" s="75" t="s">
        <v>100</v>
      </c>
      <c r="Q3" s="75" t="s">
        <v>101</v>
      </c>
      <c r="R3" s="75" t="s">
        <v>102</v>
      </c>
      <c r="S3" s="75" t="s">
        <v>103</v>
      </c>
      <c r="T3" s="75" t="s">
        <v>104</v>
      </c>
      <c r="U3" s="75" t="s">
        <v>105</v>
      </c>
      <c r="V3" s="75" t="s">
        <v>106</v>
      </c>
      <c r="W3" s="75" t="s">
        <v>107</v>
      </c>
      <c r="X3" s="75" t="s">
        <v>108</v>
      </c>
      <c r="Y3" s="75" t="s">
        <v>109</v>
      </c>
      <c r="Z3" s="75" t="s">
        <v>110</v>
      </c>
      <c r="AA3" s="75" t="s">
        <v>111</v>
      </c>
      <c r="AB3" s="45">
        <f>+O3+1</f>
        <v>2026</v>
      </c>
      <c r="AC3" s="45">
        <f>+AB3+1</f>
        <v>2027</v>
      </c>
      <c r="AD3" s="76">
        <f>+AC3+1</f>
        <v>2028</v>
      </c>
    </row>
    <row r="4" spans="1:31">
      <c r="A4" s="12" t="s">
        <v>59</v>
      </c>
      <c r="B4" s="12">
        <v>0</v>
      </c>
      <c r="C4" s="13">
        <f>B24</f>
        <v>0</v>
      </c>
      <c r="D4" s="13">
        <f t="shared" ref="D4:N4" si="0">C24</f>
        <v>0</v>
      </c>
      <c r="E4" s="13">
        <f t="shared" si="0"/>
        <v>0</v>
      </c>
      <c r="F4" s="13">
        <f t="shared" si="0"/>
        <v>0</v>
      </c>
      <c r="G4" s="13">
        <f t="shared" si="0"/>
        <v>0</v>
      </c>
      <c r="H4" s="13">
        <f t="shared" si="0"/>
        <v>0</v>
      </c>
      <c r="I4" s="13">
        <f t="shared" si="0"/>
        <v>0</v>
      </c>
      <c r="J4" s="13">
        <f t="shared" si="0"/>
        <v>0</v>
      </c>
      <c r="K4" s="13">
        <f t="shared" si="0"/>
        <v>0</v>
      </c>
      <c r="L4" s="13">
        <f t="shared" si="0"/>
        <v>0</v>
      </c>
      <c r="M4" s="13">
        <f t="shared" si="0"/>
        <v>0</v>
      </c>
      <c r="N4" s="13">
        <f t="shared" si="0"/>
        <v>0</v>
      </c>
      <c r="O4" s="13">
        <f>C4</f>
        <v>0</v>
      </c>
      <c r="P4" s="13">
        <f t="shared" ref="P4" si="1">O24</f>
        <v>0</v>
      </c>
      <c r="Q4" s="13">
        <f>P24</f>
        <v>0</v>
      </c>
      <c r="R4" s="13">
        <f t="shared" ref="R4" si="2">Q24</f>
        <v>0</v>
      </c>
      <c r="S4" s="13">
        <f t="shared" ref="S4" si="3">R24</f>
        <v>0</v>
      </c>
      <c r="T4" s="13">
        <f t="shared" ref="T4" si="4">S24</f>
        <v>0</v>
      </c>
      <c r="U4" s="13">
        <f t="shared" ref="U4" si="5">T24</f>
        <v>0</v>
      </c>
      <c r="V4" s="13">
        <f t="shared" ref="V4" si="6">U24</f>
        <v>0</v>
      </c>
      <c r="W4" s="13">
        <f t="shared" ref="W4" si="7">V24</f>
        <v>0</v>
      </c>
      <c r="X4" s="13">
        <f t="shared" ref="X4" si="8">W24</f>
        <v>0</v>
      </c>
      <c r="Y4" s="13">
        <f t="shared" ref="Y4" si="9">X24</f>
        <v>0</v>
      </c>
      <c r="Z4" s="13">
        <f t="shared" ref="Z4" si="10">Y24</f>
        <v>0</v>
      </c>
      <c r="AA4" s="13">
        <f t="shared" ref="AA4" si="11">Z24</f>
        <v>0</v>
      </c>
      <c r="AB4" s="13">
        <f>O24</f>
        <v>0</v>
      </c>
      <c r="AC4" s="13">
        <f>AB24</f>
        <v>0</v>
      </c>
      <c r="AD4" s="13">
        <f>AC24</f>
        <v>0</v>
      </c>
    </row>
    <row r="5" spans="1:31">
      <c r="A5" s="49" t="s">
        <v>60</v>
      </c>
      <c r="B5" s="12" t="s">
        <v>0</v>
      </c>
      <c r="C5" s="13">
        <f>A.Mercado!B77</f>
        <v>0</v>
      </c>
      <c r="D5" s="13">
        <f>A.Mercado!C77</f>
        <v>0</v>
      </c>
      <c r="E5" s="13">
        <f>A.Mercado!D77</f>
        <v>0</v>
      </c>
      <c r="F5" s="13">
        <f>A.Mercado!E77</f>
        <v>0</v>
      </c>
      <c r="G5" s="13">
        <f>A.Mercado!F77</f>
        <v>0</v>
      </c>
      <c r="H5" s="13">
        <f>A.Mercado!G77</f>
        <v>0</v>
      </c>
      <c r="I5" s="13">
        <f>A.Mercado!H77</f>
        <v>0</v>
      </c>
      <c r="J5" s="13">
        <f>A.Mercado!I77</f>
        <v>0</v>
      </c>
      <c r="K5" s="13">
        <f>A.Mercado!J77</f>
        <v>0</v>
      </c>
      <c r="L5" s="13">
        <f>A.Mercado!K77</f>
        <v>0</v>
      </c>
      <c r="M5" s="13">
        <f>A.Mercado!L77</f>
        <v>0</v>
      </c>
      <c r="N5" s="13">
        <f>A.Mercado!M77</f>
        <v>0</v>
      </c>
      <c r="O5" s="13">
        <f>A.Mercado!N77</f>
        <v>0</v>
      </c>
      <c r="P5" s="13">
        <f>A.Mercado!O77</f>
        <v>0</v>
      </c>
      <c r="Q5" s="13">
        <f>A.Mercado!P77</f>
        <v>0</v>
      </c>
      <c r="R5" s="13">
        <f>A.Mercado!Q77</f>
        <v>0</v>
      </c>
      <c r="S5" s="13">
        <f>A.Mercado!R77</f>
        <v>0</v>
      </c>
      <c r="T5" s="13">
        <f>A.Mercado!S77</f>
        <v>0</v>
      </c>
      <c r="U5" s="13">
        <f>A.Mercado!T77</f>
        <v>0</v>
      </c>
      <c r="V5" s="13">
        <f>A.Mercado!U77</f>
        <v>0</v>
      </c>
      <c r="W5" s="13">
        <f>A.Mercado!V77</f>
        <v>0</v>
      </c>
      <c r="X5" s="13">
        <f>A.Mercado!W77</f>
        <v>0</v>
      </c>
      <c r="Y5" s="13">
        <f>A.Mercado!X77</f>
        <v>0</v>
      </c>
      <c r="Z5" s="13">
        <f>A.Mercado!Y77</f>
        <v>0</v>
      </c>
      <c r="AA5" s="13">
        <f>A.Mercado!Z77</f>
        <v>0</v>
      </c>
      <c r="AB5" s="13">
        <f>A.Mercado!AA77</f>
        <v>0</v>
      </c>
      <c r="AC5" s="13">
        <f>A.Mercado!AB77</f>
        <v>0</v>
      </c>
      <c r="AD5" s="13">
        <f>A.Mercado!AC77</f>
        <v>0</v>
      </c>
    </row>
    <row r="6" spans="1:31">
      <c r="A6" s="46" t="s">
        <v>13</v>
      </c>
      <c r="B6" s="12"/>
      <c r="C6" s="13">
        <f t="shared" ref="C6:AC6" si="12">C4+C5</f>
        <v>0</v>
      </c>
      <c r="D6" s="13">
        <f t="shared" si="12"/>
        <v>0</v>
      </c>
      <c r="E6" s="13">
        <f t="shared" si="12"/>
        <v>0</v>
      </c>
      <c r="F6" s="13">
        <f>F4+F5</f>
        <v>0</v>
      </c>
      <c r="G6" s="13">
        <f t="shared" si="12"/>
        <v>0</v>
      </c>
      <c r="H6" s="13">
        <f t="shared" si="12"/>
        <v>0</v>
      </c>
      <c r="I6" s="13">
        <f t="shared" si="12"/>
        <v>0</v>
      </c>
      <c r="J6" s="13">
        <f t="shared" si="12"/>
        <v>0</v>
      </c>
      <c r="K6" s="13">
        <f t="shared" si="12"/>
        <v>0</v>
      </c>
      <c r="L6" s="13">
        <f t="shared" si="12"/>
        <v>0</v>
      </c>
      <c r="M6" s="13">
        <f t="shared" si="12"/>
        <v>0</v>
      </c>
      <c r="N6" s="13">
        <f t="shared" si="12"/>
        <v>0</v>
      </c>
      <c r="O6" s="13">
        <f>O4+O5</f>
        <v>0</v>
      </c>
      <c r="P6" s="13">
        <f t="shared" ref="P6:AA6" si="13">P4+P5</f>
        <v>0</v>
      </c>
      <c r="Q6" s="13">
        <f t="shared" si="13"/>
        <v>0</v>
      </c>
      <c r="R6" s="13">
        <f t="shared" si="13"/>
        <v>0</v>
      </c>
      <c r="S6" s="13">
        <f t="shared" si="13"/>
        <v>0</v>
      </c>
      <c r="T6" s="13">
        <f t="shared" si="13"/>
        <v>0</v>
      </c>
      <c r="U6" s="13">
        <f t="shared" si="13"/>
        <v>0</v>
      </c>
      <c r="V6" s="13">
        <f t="shared" si="13"/>
        <v>0</v>
      </c>
      <c r="W6" s="13">
        <f t="shared" si="13"/>
        <v>0</v>
      </c>
      <c r="X6" s="13">
        <f t="shared" si="13"/>
        <v>0</v>
      </c>
      <c r="Y6" s="13">
        <f t="shared" si="13"/>
        <v>0</v>
      </c>
      <c r="Z6" s="13">
        <f t="shared" si="13"/>
        <v>0</v>
      </c>
      <c r="AA6" s="13">
        <f t="shared" si="13"/>
        <v>0</v>
      </c>
      <c r="AB6" s="13">
        <f t="shared" si="12"/>
        <v>0</v>
      </c>
      <c r="AC6" s="13">
        <f t="shared" si="12"/>
        <v>0</v>
      </c>
      <c r="AD6" s="13">
        <f t="shared" ref="AD6" si="14">AD4+AD5</f>
        <v>0</v>
      </c>
      <c r="AE6" s="15" t="s">
        <v>0</v>
      </c>
    </row>
    <row r="7" spans="1:31">
      <c r="A7" s="49" t="s">
        <v>188</v>
      </c>
      <c r="B7" s="13">
        <f>+'A.Tecnico (Inversiones)'!D45</f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f t="shared" ref="I7:M7" si="15">+$O$7/6</f>
        <v>0</v>
      </c>
      <c r="J7" s="13">
        <f t="shared" si="15"/>
        <v>0</v>
      </c>
      <c r="K7" s="13">
        <f t="shared" si="15"/>
        <v>0</v>
      </c>
      <c r="L7" s="13">
        <f t="shared" si="15"/>
        <v>0</v>
      </c>
      <c r="M7" s="13">
        <f t="shared" si="15"/>
        <v>0</v>
      </c>
      <c r="N7" s="13">
        <f>+$O$7/6</f>
        <v>0</v>
      </c>
      <c r="O7" s="13">
        <f>+'A.Tecnico (Inversiones)'!H45</f>
        <v>0</v>
      </c>
      <c r="P7" s="13">
        <f>+$AB$7/12</f>
        <v>0</v>
      </c>
      <c r="Q7" s="13">
        <f t="shared" ref="Q7:AA7" si="16">+$AB$7/12</f>
        <v>0</v>
      </c>
      <c r="R7" s="13">
        <f t="shared" si="16"/>
        <v>0</v>
      </c>
      <c r="S7" s="13">
        <f t="shared" si="16"/>
        <v>0</v>
      </c>
      <c r="T7" s="13">
        <f t="shared" si="16"/>
        <v>0</v>
      </c>
      <c r="U7" s="13">
        <f t="shared" si="16"/>
        <v>0</v>
      </c>
      <c r="V7" s="13">
        <f t="shared" si="16"/>
        <v>0</v>
      </c>
      <c r="W7" s="13">
        <f t="shared" si="16"/>
        <v>0</v>
      </c>
      <c r="X7" s="13">
        <f t="shared" si="16"/>
        <v>0</v>
      </c>
      <c r="Y7" s="13">
        <f t="shared" si="16"/>
        <v>0</v>
      </c>
      <c r="Z7" s="13">
        <f t="shared" si="16"/>
        <v>0</v>
      </c>
      <c r="AA7" s="13">
        <f t="shared" si="16"/>
        <v>0</v>
      </c>
      <c r="AB7" s="13">
        <f>+'A.Tecnico (Inversiones)'!L45</f>
        <v>0</v>
      </c>
      <c r="AC7" s="13">
        <f>+'A.Tecnico (Inversiones)'!P45</f>
        <v>0</v>
      </c>
      <c r="AD7" s="13">
        <f>+'A.Tecnico (Inversiones)'!T45</f>
        <v>0</v>
      </c>
      <c r="AE7" s="15" t="s">
        <v>0</v>
      </c>
    </row>
    <row r="8" spans="1:31">
      <c r="A8" s="49" t="s">
        <v>227</v>
      </c>
      <c r="B8" s="12">
        <v>0</v>
      </c>
      <c r="C8" s="13">
        <f>'A.Tecnico(compras)'!C114</f>
        <v>0</v>
      </c>
      <c r="D8" s="13">
        <f>'A.Tecnico(compras)'!D114</f>
        <v>0</v>
      </c>
      <c r="E8" s="13">
        <f>'A.Tecnico(compras)'!E114</f>
        <v>0</v>
      </c>
      <c r="F8" s="13">
        <f>'A.Tecnico(compras)'!F114</f>
        <v>0</v>
      </c>
      <c r="G8" s="13">
        <f>'A.Tecnico(compras)'!G114</f>
        <v>0</v>
      </c>
      <c r="H8" s="13">
        <f>'A.Tecnico(compras)'!H114</f>
        <v>0</v>
      </c>
      <c r="I8" s="13">
        <f>'A.Tecnico(compras)'!I114</f>
        <v>0</v>
      </c>
      <c r="J8" s="13">
        <f>'A.Tecnico(compras)'!J114</f>
        <v>0</v>
      </c>
      <c r="K8" s="13">
        <f>'A.Tecnico(compras)'!K114</f>
        <v>0</v>
      </c>
      <c r="L8" s="13">
        <f>'A.Tecnico(compras)'!L114</f>
        <v>0</v>
      </c>
      <c r="M8" s="13">
        <f>'A.Tecnico(compras)'!M114</f>
        <v>0</v>
      </c>
      <c r="N8" s="13">
        <f>'A.Tecnico(compras)'!N114</f>
        <v>0</v>
      </c>
      <c r="O8" s="13">
        <f>'A.Tecnico(compras)'!O114</f>
        <v>0</v>
      </c>
      <c r="P8" s="13">
        <f>'A.Tecnico(compras)'!P114</f>
        <v>0</v>
      </c>
      <c r="Q8" s="13">
        <f>'A.Tecnico(compras)'!Q114</f>
        <v>0</v>
      </c>
      <c r="R8" s="13">
        <f>'A.Tecnico(compras)'!R114</f>
        <v>0</v>
      </c>
      <c r="S8" s="13">
        <f>'A.Tecnico(compras)'!S114</f>
        <v>0</v>
      </c>
      <c r="T8" s="13">
        <f>'A.Tecnico(compras)'!T114</f>
        <v>0</v>
      </c>
      <c r="U8" s="13">
        <f>'A.Tecnico(compras)'!U114</f>
        <v>0</v>
      </c>
      <c r="V8" s="13">
        <f>'A.Tecnico(compras)'!V114</f>
        <v>0</v>
      </c>
      <c r="W8" s="13">
        <f>'A.Tecnico(compras)'!W114</f>
        <v>0</v>
      </c>
      <c r="X8" s="13">
        <f>'A.Tecnico(compras)'!X114</f>
        <v>0</v>
      </c>
      <c r="Y8" s="13">
        <f>'A.Tecnico(compras)'!Y114</f>
        <v>0</v>
      </c>
      <c r="Z8" s="13">
        <f>'A.Tecnico(compras)'!Z114</f>
        <v>0</v>
      </c>
      <c r="AA8" s="13">
        <f>'A.Tecnico(compras)'!AA114</f>
        <v>0</v>
      </c>
      <c r="AB8" s="13">
        <f>'A.Tecnico(compras)'!AB114</f>
        <v>0</v>
      </c>
      <c r="AC8" s="13">
        <f>'A.Tecnico(compras)'!AC114</f>
        <v>0</v>
      </c>
      <c r="AD8" s="13">
        <f>'A.Tecnico(compras)'!AD114</f>
        <v>0</v>
      </c>
    </row>
    <row r="9" spans="1:31">
      <c r="A9" s="49" t="s">
        <v>235</v>
      </c>
      <c r="B9" s="12">
        <v>0</v>
      </c>
      <c r="C9" s="20">
        <f>A.Administrativo!B17</f>
        <v>0</v>
      </c>
      <c r="D9" s="20">
        <f>C9</f>
        <v>0</v>
      </c>
      <c r="E9" s="20">
        <f t="shared" ref="E9:F9" si="17">D9</f>
        <v>0</v>
      </c>
      <c r="F9" s="20">
        <f t="shared" si="17"/>
        <v>0</v>
      </c>
      <c r="G9" s="20">
        <f>F9</f>
        <v>0</v>
      </c>
      <c r="H9" s="20">
        <f>A.Administrativo!$B$17+A.Administrativo!B11</f>
        <v>0</v>
      </c>
      <c r="I9" s="20">
        <f>A.Administrativo!$B$17</f>
        <v>0</v>
      </c>
      <c r="J9" s="20">
        <f>A.Administrativo!$B$17</f>
        <v>0</v>
      </c>
      <c r="K9" s="20">
        <f>A.Administrativo!$B$17</f>
        <v>0</v>
      </c>
      <c r="L9" s="20">
        <f>A.Administrativo!$B$17</f>
        <v>0</v>
      </c>
      <c r="M9" s="20">
        <f>A.Administrativo!$B$17</f>
        <v>0</v>
      </c>
      <c r="N9" s="20">
        <f>A.Administrativo!$B$17+A.Administrativo!B12+A.Administrativo!B13</f>
        <v>0</v>
      </c>
      <c r="O9" s="13">
        <f>SUM(C9:N9)</f>
        <v>0</v>
      </c>
      <c r="P9" s="20">
        <f>A.Administrativo!$C$17+A.Administrativo!B15</f>
        <v>0</v>
      </c>
      <c r="Q9" s="20">
        <f>A.Administrativo!$C$17+A.Administrativo!B14</f>
        <v>0</v>
      </c>
      <c r="R9" s="20">
        <f>A.Administrativo!$C$17</f>
        <v>0</v>
      </c>
      <c r="S9" s="20">
        <f>A.Administrativo!$C$17</f>
        <v>0</v>
      </c>
      <c r="T9" s="20">
        <f>A.Administrativo!$C$17</f>
        <v>0</v>
      </c>
      <c r="U9" s="20">
        <f>A.Administrativo!$C$17+A.Administrativo!C11</f>
        <v>0</v>
      </c>
      <c r="V9" s="20">
        <f>A.Administrativo!$C$17</f>
        <v>0</v>
      </c>
      <c r="W9" s="20">
        <f>A.Administrativo!$C$17</f>
        <v>0</v>
      </c>
      <c r="X9" s="20">
        <f>A.Administrativo!$C$17</f>
        <v>0</v>
      </c>
      <c r="Y9" s="20">
        <f>A.Administrativo!$C$17</f>
        <v>0</v>
      </c>
      <c r="Z9" s="20">
        <f>A.Administrativo!$C$17</f>
        <v>0</v>
      </c>
      <c r="AA9" s="20">
        <f>A.Administrativo!$C$17+A.Administrativo!C12+A.Administrativo!C13</f>
        <v>0</v>
      </c>
      <c r="AB9" s="13">
        <f>SUM(P9:AA9)</f>
        <v>0</v>
      </c>
      <c r="AC9" s="13">
        <f>A.Administrativo!D10-A.Administrativo!D14-A.Administrativo!D15+A.Administrativo!C14+A.Administrativo!C15</f>
        <v>0</v>
      </c>
      <c r="AD9" s="13">
        <f>A.Administrativo!E10-A.Administrativo!E14-A.Administrativo!E15+A.Administrativo!D14+A.Administrativo!D15</f>
        <v>0</v>
      </c>
    </row>
    <row r="10" spans="1:31">
      <c r="A10" s="49" t="s">
        <v>228</v>
      </c>
      <c r="B10" s="12" t="s">
        <v>0</v>
      </c>
      <c r="C10" s="20">
        <f>('A.Tecnico(Gastos)'!C34-'A.Tecnico(Gastos)'!C33-'A.Tecnico(Gastos)'!C32-'A.Tecnico(Gastos)'!C29)/12</f>
        <v>0</v>
      </c>
      <c r="D10" s="20">
        <f t="shared" ref="D10:N10" si="18">C10</f>
        <v>0</v>
      </c>
      <c r="E10" s="20">
        <f t="shared" si="18"/>
        <v>0</v>
      </c>
      <c r="F10" s="20">
        <f t="shared" si="18"/>
        <v>0</v>
      </c>
      <c r="G10" s="20">
        <f t="shared" si="18"/>
        <v>0</v>
      </c>
      <c r="H10" s="20">
        <f>('A.Tecnico(Gastos)'!C34-'A.Tecnico(Gastos)'!C33-'A.Tecnico(Gastos)'!C32-'A.Tecnico(Gastos)'!C29)/12</f>
        <v>0</v>
      </c>
      <c r="I10" s="13">
        <f t="shared" si="18"/>
        <v>0</v>
      </c>
      <c r="J10" s="13">
        <f t="shared" si="18"/>
        <v>0</v>
      </c>
      <c r="K10" s="13">
        <f t="shared" si="18"/>
        <v>0</v>
      </c>
      <c r="L10" s="13">
        <f t="shared" si="18"/>
        <v>0</v>
      </c>
      <c r="M10" s="13">
        <f t="shared" si="18"/>
        <v>0</v>
      </c>
      <c r="N10" s="13">
        <f t="shared" si="18"/>
        <v>0</v>
      </c>
      <c r="O10" s="13">
        <f>SUM(C10:N10)</f>
        <v>0</v>
      </c>
      <c r="P10" s="13">
        <f>+AB10/12</f>
        <v>0</v>
      </c>
      <c r="Q10" s="13">
        <f t="shared" ref="Q10:Q11" si="19">P10</f>
        <v>0</v>
      </c>
      <c r="R10" s="13">
        <f t="shared" ref="R10:R11" si="20">Q10</f>
        <v>0</v>
      </c>
      <c r="S10" s="13">
        <f t="shared" ref="S10:S11" si="21">R10</f>
        <v>0</v>
      </c>
      <c r="T10" s="13">
        <f t="shared" ref="T10:T11" si="22">S10</f>
        <v>0</v>
      </c>
      <c r="U10" s="13">
        <f t="shared" ref="U10:U11" si="23">T10</f>
        <v>0</v>
      </c>
      <c r="V10" s="13">
        <f t="shared" ref="V10:V11" si="24">U10</f>
        <v>0</v>
      </c>
      <c r="W10" s="13">
        <f t="shared" ref="W10:W11" si="25">V10</f>
        <v>0</v>
      </c>
      <c r="X10" s="13">
        <f t="shared" ref="X10:X11" si="26">W10</f>
        <v>0</v>
      </c>
      <c r="Y10" s="13">
        <f t="shared" ref="Y10:Y11" si="27">X10</f>
        <v>0</v>
      </c>
      <c r="Z10" s="13">
        <f t="shared" ref="Z10:Z11" si="28">Y10</f>
        <v>0</v>
      </c>
      <c r="AA10" s="13">
        <f t="shared" ref="AA10:AA11" si="29">Z10</f>
        <v>0</v>
      </c>
      <c r="AB10" s="13">
        <f>'A.Tecnico(Gastos)'!D34-'A.Tecnico(Gastos)'!D32-'A.Tecnico(Gastos)'!D33-'A.Tecnico(Gastos)'!D29</f>
        <v>0</v>
      </c>
      <c r="AC10" s="13">
        <f>'A.Tecnico(Gastos)'!E34-'A.Tecnico(Gastos)'!E32-'A.Tecnico(Gastos)'!E33-'A.Tecnico(Gastos)'!E29</f>
        <v>0</v>
      </c>
      <c r="AD10" s="13">
        <f>'A.Tecnico(Gastos)'!F34-'A.Tecnico(Gastos)'!F32-'A.Tecnico(Gastos)'!F33-'A.Tecnico(Gastos)'!F29</f>
        <v>0</v>
      </c>
    </row>
    <row r="11" spans="1:31">
      <c r="A11" s="49" t="s">
        <v>229</v>
      </c>
      <c r="B11" s="12" t="s">
        <v>0</v>
      </c>
      <c r="C11" s="20">
        <f>('A.Tecnico(Gastos)'!C52-'A.Tecnico(Gastos)'!C51)/12</f>
        <v>0</v>
      </c>
      <c r="D11" s="20">
        <f t="shared" ref="D11:N11" si="30">C11</f>
        <v>0</v>
      </c>
      <c r="E11" s="20">
        <f t="shared" si="30"/>
        <v>0</v>
      </c>
      <c r="F11" s="20">
        <f t="shared" si="30"/>
        <v>0</v>
      </c>
      <c r="G11" s="20">
        <f t="shared" si="30"/>
        <v>0</v>
      </c>
      <c r="H11" s="20">
        <f t="shared" si="30"/>
        <v>0</v>
      </c>
      <c r="I11" s="13">
        <f t="shared" si="30"/>
        <v>0</v>
      </c>
      <c r="J11" s="13">
        <f t="shared" si="30"/>
        <v>0</v>
      </c>
      <c r="K11" s="13">
        <f t="shared" si="30"/>
        <v>0</v>
      </c>
      <c r="L11" s="13">
        <f t="shared" si="30"/>
        <v>0</v>
      </c>
      <c r="M11" s="13">
        <f t="shared" si="30"/>
        <v>0</v>
      </c>
      <c r="N11" s="13">
        <f t="shared" si="30"/>
        <v>0</v>
      </c>
      <c r="O11" s="13">
        <f>SUM(C11:N11)</f>
        <v>0</v>
      </c>
      <c r="P11" s="13">
        <f>('A.Tecnico(Gastos)'!D52-'A.Tecnico(Gastos)'!D51)/12</f>
        <v>0</v>
      </c>
      <c r="Q11" s="13">
        <f t="shared" si="19"/>
        <v>0</v>
      </c>
      <c r="R11" s="13">
        <f t="shared" si="20"/>
        <v>0</v>
      </c>
      <c r="S11" s="13">
        <f t="shared" si="21"/>
        <v>0</v>
      </c>
      <c r="T11" s="13">
        <f t="shared" si="22"/>
        <v>0</v>
      </c>
      <c r="U11" s="13">
        <f t="shared" si="23"/>
        <v>0</v>
      </c>
      <c r="V11" s="13">
        <f t="shared" si="24"/>
        <v>0</v>
      </c>
      <c r="W11" s="13">
        <f t="shared" si="25"/>
        <v>0</v>
      </c>
      <c r="X11" s="13">
        <f t="shared" si="26"/>
        <v>0</v>
      </c>
      <c r="Y11" s="13">
        <f t="shared" si="27"/>
        <v>0</v>
      </c>
      <c r="Z11" s="13">
        <f t="shared" si="28"/>
        <v>0</v>
      </c>
      <c r="AA11" s="13">
        <f t="shared" si="29"/>
        <v>0</v>
      </c>
      <c r="AB11" s="13">
        <f>'A.Tecnico(Gastos)'!D52-'A.Tecnico(Gastos)'!D51</f>
        <v>0</v>
      </c>
      <c r="AC11" s="13">
        <f>'A.Tecnico(Gastos)'!E52-'A.Tecnico(Gastos)'!E51</f>
        <v>0</v>
      </c>
      <c r="AD11" s="13">
        <f>'A.Tecnico(Gastos)'!F52-'A.Tecnico(Gastos)'!F51</f>
        <v>0</v>
      </c>
    </row>
    <row r="12" spans="1:31">
      <c r="A12" s="49" t="s">
        <v>230</v>
      </c>
      <c r="B12" s="13">
        <f>+'A.Tecnico(Gastos)'!B13</f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3">
        <v>0</v>
      </c>
      <c r="AC12" s="13">
        <v>0</v>
      </c>
      <c r="AD12" s="13">
        <v>0</v>
      </c>
    </row>
    <row r="13" spans="1:31">
      <c r="A13" s="64" t="s">
        <v>72</v>
      </c>
      <c r="B13" s="19">
        <v>0</v>
      </c>
      <c r="C13" s="19">
        <v>0</v>
      </c>
      <c r="D13" s="19">
        <v>0</v>
      </c>
      <c r="E13" s="20">
        <v>0</v>
      </c>
      <c r="F13" s="19">
        <v>0</v>
      </c>
      <c r="G13" s="20">
        <f>A.Legal!B6+A.Legal!C6+A.Legal!D6+A.Legal!E6</f>
        <v>0</v>
      </c>
      <c r="H13" s="20">
        <v>0</v>
      </c>
      <c r="I13" s="20">
        <v>0</v>
      </c>
      <c r="J13" s="19">
        <v>0</v>
      </c>
      <c r="K13" s="20">
        <f>A.Legal!F6+A.Legal!G6+A.Legal!H6+A.Legal!I6</f>
        <v>0</v>
      </c>
      <c r="L13" s="19">
        <v>0</v>
      </c>
      <c r="M13" s="20">
        <v>0</v>
      </c>
      <c r="N13" s="20">
        <v>0</v>
      </c>
      <c r="O13" s="20">
        <f>SUM(C13:N13)</f>
        <v>0</v>
      </c>
      <c r="P13" s="20">
        <f>(A.Legal!J6+A.Legal!K6+A.Legal!L6+A.Legal!M6)</f>
        <v>0</v>
      </c>
      <c r="Q13" s="12">
        <v>0</v>
      </c>
      <c r="R13" s="12">
        <v>0</v>
      </c>
      <c r="S13" s="12">
        <v>0</v>
      </c>
      <c r="T13" s="20">
        <f>(A.Legal!R6+A.Legal!O6+A.Legal!P6+A.Legal!Q6)</f>
        <v>0</v>
      </c>
      <c r="U13" s="20">
        <v>0</v>
      </c>
      <c r="V13" s="20">
        <v>0</v>
      </c>
      <c r="W13" s="20">
        <v>0</v>
      </c>
      <c r="X13" s="20">
        <f>(A.Legal!V6+A.Legal!S6+A.Legal!T6+A.Legal!U6)</f>
        <v>0</v>
      </c>
      <c r="Y13" s="12">
        <v>0</v>
      </c>
      <c r="Z13" s="13">
        <v>0</v>
      </c>
      <c r="AA13" s="13">
        <v>0</v>
      </c>
      <c r="AB13" s="13">
        <f>SUM(P13:AA13)</f>
        <v>0</v>
      </c>
      <c r="AC13" s="20">
        <f>A.Legal!W6+A.Legal!X6+A.Legal!Y6+A.Legal!Z6+A.Legal!AB6*2/3</f>
        <v>0</v>
      </c>
      <c r="AD13" s="20">
        <f>A.Legal!AB6/3+A.Legal!AC6*2/3</f>
        <v>0</v>
      </c>
    </row>
    <row r="14" spans="1:31">
      <c r="A14" s="49" t="s">
        <v>73</v>
      </c>
      <c r="B14" s="12">
        <v>0</v>
      </c>
      <c r="C14" s="13">
        <f>'A.Tecnico(compras)'!C109</f>
        <v>0</v>
      </c>
      <c r="D14" s="13">
        <f>'A.Tecnico(compras)'!D109</f>
        <v>0</v>
      </c>
      <c r="E14" s="13">
        <f>'A.Tecnico(compras)'!E109</f>
        <v>0</v>
      </c>
      <c r="F14" s="13">
        <f>'A.Tecnico(compras)'!F109</f>
        <v>0</v>
      </c>
      <c r="G14" s="13">
        <f>'A.Tecnico(compras)'!G109</f>
        <v>0</v>
      </c>
      <c r="H14" s="13">
        <f>'A.Tecnico(compras)'!H109</f>
        <v>0</v>
      </c>
      <c r="I14" s="13">
        <f>'A.Tecnico(compras)'!I109</f>
        <v>0</v>
      </c>
      <c r="J14" s="13">
        <f>'A.Tecnico(compras)'!J109</f>
        <v>0</v>
      </c>
      <c r="K14" s="13">
        <f>'A.Tecnico(compras)'!K109</f>
        <v>0</v>
      </c>
      <c r="L14" s="13">
        <f>'A.Tecnico(compras)'!L109</f>
        <v>0</v>
      </c>
      <c r="M14" s="13">
        <f>'A.Tecnico(compras)'!M109</f>
        <v>0</v>
      </c>
      <c r="N14" s="13">
        <f>'A.Tecnico(compras)'!N109</f>
        <v>0</v>
      </c>
      <c r="O14" s="13">
        <f>SUM(C14:N14)</f>
        <v>0</v>
      </c>
      <c r="P14" s="13">
        <f>'A.Tecnico(compras)'!P109</f>
        <v>0</v>
      </c>
      <c r="Q14" s="13">
        <f>'A.Tecnico(compras)'!Q109</f>
        <v>0</v>
      </c>
      <c r="R14" s="13">
        <f>'A.Tecnico(compras)'!R109</f>
        <v>0</v>
      </c>
      <c r="S14" s="13">
        <f>'A.Tecnico(compras)'!S109</f>
        <v>0</v>
      </c>
      <c r="T14" s="13">
        <f>'A.Tecnico(compras)'!T109</f>
        <v>0</v>
      </c>
      <c r="U14" s="13">
        <f>'A.Tecnico(compras)'!U109</f>
        <v>0</v>
      </c>
      <c r="V14" s="13">
        <f>'A.Tecnico(compras)'!V109</f>
        <v>0</v>
      </c>
      <c r="W14" s="13">
        <f>'A.Tecnico(compras)'!W109</f>
        <v>0</v>
      </c>
      <c r="X14" s="13">
        <f>'A.Tecnico(compras)'!X109</f>
        <v>0</v>
      </c>
      <c r="Y14" s="13">
        <f>'A.Tecnico(compras)'!Y109</f>
        <v>0</v>
      </c>
      <c r="Z14" s="13">
        <f>'A.Tecnico(compras)'!Z109</f>
        <v>0</v>
      </c>
      <c r="AA14" s="13">
        <f>'A.Tecnico(compras)'!AA109</f>
        <v>0</v>
      </c>
      <c r="AB14" s="13">
        <f>'A.Tecnico(compras)'!AB109</f>
        <v>0</v>
      </c>
      <c r="AC14" s="13">
        <f>'A.Tecnico(compras)'!AC109</f>
        <v>0</v>
      </c>
      <c r="AD14" s="13">
        <f>'A.Tecnico(compras)'!AD109</f>
        <v>0</v>
      </c>
    </row>
    <row r="15" spans="1:31">
      <c r="A15" s="49" t="s">
        <v>114</v>
      </c>
      <c r="B15" s="12"/>
      <c r="C15" s="13">
        <f>+Prestamos!C11</f>
        <v>0</v>
      </c>
      <c r="D15" s="13">
        <f>+Prestamos!D11</f>
        <v>0</v>
      </c>
      <c r="E15" s="13">
        <f>+Prestamos!E11</f>
        <v>0</v>
      </c>
      <c r="F15" s="13">
        <f>+Prestamos!F11</f>
        <v>0</v>
      </c>
      <c r="G15" s="13">
        <f>+Prestamos!G11</f>
        <v>0</v>
      </c>
      <c r="H15" s="13">
        <f>+Prestamos!H11</f>
        <v>0</v>
      </c>
      <c r="I15" s="13">
        <f>+Prestamos!I11</f>
        <v>0</v>
      </c>
      <c r="J15" s="13">
        <f>+Prestamos!J11</f>
        <v>0</v>
      </c>
      <c r="K15" s="13">
        <f>+Prestamos!K11</f>
        <v>0</v>
      </c>
      <c r="L15" s="13">
        <f>+Prestamos!L11</f>
        <v>0</v>
      </c>
      <c r="M15" s="13">
        <f>+Prestamos!M11</f>
        <v>0</v>
      </c>
      <c r="N15" s="13">
        <f>+Prestamos!N11</f>
        <v>0</v>
      </c>
      <c r="O15" s="20">
        <f t="shared" ref="O15:O16" si="31">SUM(C15:N15)</f>
        <v>0</v>
      </c>
      <c r="P15" s="13">
        <f>+Prestamos!O11</f>
        <v>0</v>
      </c>
      <c r="Q15" s="13">
        <f>+Prestamos!P11</f>
        <v>0</v>
      </c>
      <c r="R15" s="13">
        <f>+Prestamos!Q11</f>
        <v>0</v>
      </c>
      <c r="S15" s="13">
        <f>+Prestamos!R11</f>
        <v>0</v>
      </c>
      <c r="T15" s="13">
        <f>+Prestamos!S11</f>
        <v>0</v>
      </c>
      <c r="U15" s="13">
        <f>+Prestamos!T11</f>
        <v>0</v>
      </c>
      <c r="V15" s="13">
        <f>+Prestamos!U11</f>
        <v>0</v>
      </c>
      <c r="W15" s="13">
        <f>+Prestamos!V11</f>
        <v>0</v>
      </c>
      <c r="X15" s="13">
        <f>+Prestamos!W11</f>
        <v>0</v>
      </c>
      <c r="Y15" s="13">
        <f>+Prestamos!X11</f>
        <v>0</v>
      </c>
      <c r="Z15" s="13">
        <f>+Prestamos!Y11</f>
        <v>0</v>
      </c>
      <c r="AA15" s="13">
        <f>+Prestamos!Z11</f>
        <v>0</v>
      </c>
      <c r="AB15" s="20">
        <f t="shared" ref="AB15:AB16" si="32">SUM(P15:AA15)</f>
        <v>0</v>
      </c>
      <c r="AC15" s="13">
        <f>+Prestamos!D4</f>
        <v>0</v>
      </c>
      <c r="AD15" s="13">
        <f>+Prestamos!E4</f>
        <v>0</v>
      </c>
    </row>
    <row r="16" spans="1:31">
      <c r="A16" s="49" t="s">
        <v>115</v>
      </c>
      <c r="B16" s="12"/>
      <c r="C16" s="13">
        <f>+Prestamos!C12</f>
        <v>0</v>
      </c>
      <c r="D16" s="13">
        <f>+Prestamos!D12</f>
        <v>0</v>
      </c>
      <c r="E16" s="13">
        <f>+Prestamos!E12</f>
        <v>0</v>
      </c>
      <c r="F16" s="13">
        <f>+Prestamos!F12</f>
        <v>0</v>
      </c>
      <c r="G16" s="13">
        <f>+Prestamos!G12</f>
        <v>0</v>
      </c>
      <c r="H16" s="13">
        <f>+Prestamos!H12</f>
        <v>0</v>
      </c>
      <c r="I16" s="13">
        <f>+Prestamos!I12</f>
        <v>0</v>
      </c>
      <c r="J16" s="13">
        <f>+Prestamos!J12</f>
        <v>0</v>
      </c>
      <c r="K16" s="13">
        <f>+Prestamos!K12</f>
        <v>0</v>
      </c>
      <c r="L16" s="13">
        <f>+Prestamos!L12</f>
        <v>0</v>
      </c>
      <c r="M16" s="13">
        <f>+Prestamos!M12</f>
        <v>0</v>
      </c>
      <c r="N16" s="13">
        <f>+Prestamos!N12</f>
        <v>0</v>
      </c>
      <c r="O16" s="20">
        <f t="shared" si="31"/>
        <v>0</v>
      </c>
      <c r="P16" s="13">
        <f>+Prestamos!O12</f>
        <v>0</v>
      </c>
      <c r="Q16" s="13">
        <f>+Prestamos!P12</f>
        <v>0</v>
      </c>
      <c r="R16" s="13">
        <f>+Prestamos!Q12</f>
        <v>0</v>
      </c>
      <c r="S16" s="13">
        <f>+Prestamos!R12</f>
        <v>0</v>
      </c>
      <c r="T16" s="13">
        <f>+Prestamos!S12</f>
        <v>0</v>
      </c>
      <c r="U16" s="13">
        <f>+Prestamos!T12</f>
        <v>0</v>
      </c>
      <c r="V16" s="13">
        <f>+Prestamos!U12</f>
        <v>0</v>
      </c>
      <c r="W16" s="13">
        <f>+Prestamos!V12</f>
        <v>0</v>
      </c>
      <c r="X16" s="13">
        <f>+Prestamos!W12</f>
        <v>0</v>
      </c>
      <c r="Y16" s="13">
        <f>+Prestamos!X12</f>
        <v>0</v>
      </c>
      <c r="Z16" s="13">
        <f>+Prestamos!Y12</f>
        <v>0</v>
      </c>
      <c r="AA16" s="13">
        <f>+Prestamos!Z12</f>
        <v>0</v>
      </c>
      <c r="AB16" s="20">
        <f t="shared" si="32"/>
        <v>0</v>
      </c>
      <c r="AC16" s="13">
        <f>+Prestamos!D5</f>
        <v>0</v>
      </c>
      <c r="AD16" s="13">
        <f>+Prestamos!E5</f>
        <v>0</v>
      </c>
    </row>
    <row r="17" spans="1:32">
      <c r="A17" s="64" t="s">
        <v>74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3">
        <f>+AB17</f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3">
        <f>A.Legal!N12</f>
        <v>0</v>
      </c>
      <c r="AC17" s="13">
        <f>A.Legal!AA12</f>
        <v>0</v>
      </c>
      <c r="AD17" s="13">
        <f>A.Legal!AB12</f>
        <v>0</v>
      </c>
    </row>
    <row r="18" spans="1:32">
      <c r="A18" s="64" t="s">
        <v>344</v>
      </c>
      <c r="B18" s="12">
        <v>0</v>
      </c>
      <c r="C18" s="12">
        <f t="shared" ref="C18:O18" si="33">B18</f>
        <v>0</v>
      </c>
      <c r="D18" s="19">
        <f t="shared" si="33"/>
        <v>0</v>
      </c>
      <c r="E18" s="19">
        <f>D18</f>
        <v>0</v>
      </c>
      <c r="F18" s="12">
        <f t="shared" si="33"/>
        <v>0</v>
      </c>
      <c r="G18" s="12">
        <f t="shared" si="33"/>
        <v>0</v>
      </c>
      <c r="H18" s="12">
        <f t="shared" si="33"/>
        <v>0</v>
      </c>
      <c r="I18" s="12">
        <f t="shared" si="33"/>
        <v>0</v>
      </c>
      <c r="J18" s="12">
        <f t="shared" si="33"/>
        <v>0</v>
      </c>
      <c r="K18" s="12">
        <f t="shared" si="33"/>
        <v>0</v>
      </c>
      <c r="L18" s="12">
        <f t="shared" si="33"/>
        <v>0</v>
      </c>
      <c r="M18" s="12">
        <f t="shared" si="33"/>
        <v>0</v>
      </c>
      <c r="N18" s="12">
        <f t="shared" si="33"/>
        <v>0</v>
      </c>
      <c r="O18" s="12">
        <f t="shared" si="33"/>
        <v>0</v>
      </c>
      <c r="P18" s="12">
        <v>0</v>
      </c>
      <c r="Q18" s="13">
        <f>+AB18</f>
        <v>0</v>
      </c>
      <c r="R18" s="20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3">
        <f>IF(('PyG+Balance G'!C6-'PyG+Balance G'!C20)&gt;0,0,('PyG+Balance G'!C20-'PyG+Balance G'!C6))</f>
        <v>0</v>
      </c>
      <c r="AC18" s="13">
        <f>IF(('PyG+Balance G'!D6-'PyG+Balance G'!D20)&gt;0,0,('PyG+Balance G'!D20-'PyG+Balance G'!D6))</f>
        <v>0</v>
      </c>
      <c r="AD18" s="13">
        <f>IF(('PyG+Balance G'!E6-'PyG+Balance G'!E20)&gt;0,0,('PyG+Balance G'!E20-'PyG+Balance G'!E6))</f>
        <v>0</v>
      </c>
    </row>
    <row r="19" spans="1:32">
      <c r="A19" s="49" t="s">
        <v>14</v>
      </c>
      <c r="B19" s="13">
        <f t="shared" ref="B19:AD19" si="34">SUM(B7:B18)</f>
        <v>0</v>
      </c>
      <c r="C19" s="13">
        <f>SUM(C7:C18)</f>
        <v>0</v>
      </c>
      <c r="D19" s="13">
        <f t="shared" si="34"/>
        <v>0</v>
      </c>
      <c r="E19" s="13">
        <f t="shared" si="34"/>
        <v>0</v>
      </c>
      <c r="F19" s="13">
        <f t="shared" si="34"/>
        <v>0</v>
      </c>
      <c r="G19" s="13">
        <f t="shared" si="34"/>
        <v>0</v>
      </c>
      <c r="H19" s="13">
        <f t="shared" si="34"/>
        <v>0</v>
      </c>
      <c r="I19" s="13">
        <f t="shared" si="34"/>
        <v>0</v>
      </c>
      <c r="J19" s="13">
        <f t="shared" si="34"/>
        <v>0</v>
      </c>
      <c r="K19" s="13">
        <f t="shared" si="34"/>
        <v>0</v>
      </c>
      <c r="L19" s="13">
        <f t="shared" si="34"/>
        <v>0</v>
      </c>
      <c r="M19" s="13">
        <f t="shared" si="34"/>
        <v>0</v>
      </c>
      <c r="N19" s="13">
        <f t="shared" si="34"/>
        <v>0</v>
      </c>
      <c r="O19" s="13">
        <f t="shared" si="34"/>
        <v>0</v>
      </c>
      <c r="P19" s="13">
        <f t="shared" si="34"/>
        <v>0</v>
      </c>
      <c r="Q19" s="13">
        <f t="shared" si="34"/>
        <v>0</v>
      </c>
      <c r="R19" s="13">
        <f t="shared" si="34"/>
        <v>0</v>
      </c>
      <c r="S19" s="13">
        <f t="shared" si="34"/>
        <v>0</v>
      </c>
      <c r="T19" s="13">
        <f t="shared" si="34"/>
        <v>0</v>
      </c>
      <c r="U19" s="13">
        <f t="shared" si="34"/>
        <v>0</v>
      </c>
      <c r="V19" s="13">
        <f t="shared" si="34"/>
        <v>0</v>
      </c>
      <c r="W19" s="13">
        <f t="shared" si="34"/>
        <v>0</v>
      </c>
      <c r="X19" s="13">
        <f t="shared" si="34"/>
        <v>0</v>
      </c>
      <c r="Y19" s="13">
        <f t="shared" si="34"/>
        <v>0</v>
      </c>
      <c r="Z19" s="13">
        <f t="shared" si="34"/>
        <v>0</v>
      </c>
      <c r="AA19" s="13">
        <f t="shared" si="34"/>
        <v>0</v>
      </c>
      <c r="AB19" s="13">
        <f t="shared" si="34"/>
        <v>0</v>
      </c>
      <c r="AC19" s="13">
        <f t="shared" si="34"/>
        <v>0</v>
      </c>
      <c r="AD19" s="13">
        <f t="shared" si="34"/>
        <v>0</v>
      </c>
      <c r="AF19" s="15" t="s">
        <v>6</v>
      </c>
    </row>
    <row r="20" spans="1:32">
      <c r="A20" s="46" t="s">
        <v>15</v>
      </c>
      <c r="B20" s="13">
        <f t="shared" ref="B20:AD20" si="35">B6-B19</f>
        <v>0</v>
      </c>
      <c r="C20" s="13">
        <f>C6-C19</f>
        <v>0</v>
      </c>
      <c r="D20" s="13">
        <f t="shared" si="35"/>
        <v>0</v>
      </c>
      <c r="E20" s="13">
        <f t="shared" si="35"/>
        <v>0</v>
      </c>
      <c r="F20" s="13">
        <f t="shared" si="35"/>
        <v>0</v>
      </c>
      <c r="G20" s="13">
        <f t="shared" si="35"/>
        <v>0</v>
      </c>
      <c r="H20" s="13">
        <f t="shared" si="35"/>
        <v>0</v>
      </c>
      <c r="I20" s="13">
        <f t="shared" si="35"/>
        <v>0</v>
      </c>
      <c r="J20" s="13">
        <f t="shared" si="35"/>
        <v>0</v>
      </c>
      <c r="K20" s="13">
        <f t="shared" si="35"/>
        <v>0</v>
      </c>
      <c r="L20" s="13">
        <f t="shared" si="35"/>
        <v>0</v>
      </c>
      <c r="M20" s="13">
        <f t="shared" si="35"/>
        <v>0</v>
      </c>
      <c r="N20" s="13">
        <f t="shared" si="35"/>
        <v>0</v>
      </c>
      <c r="O20" s="13">
        <f t="shared" si="35"/>
        <v>0</v>
      </c>
      <c r="P20" s="13">
        <f t="shared" si="35"/>
        <v>0</v>
      </c>
      <c r="Q20" s="13">
        <f t="shared" si="35"/>
        <v>0</v>
      </c>
      <c r="R20" s="13">
        <f t="shared" si="35"/>
        <v>0</v>
      </c>
      <c r="S20" s="13">
        <f t="shared" si="35"/>
        <v>0</v>
      </c>
      <c r="T20" s="13">
        <f t="shared" si="35"/>
        <v>0</v>
      </c>
      <c r="U20" s="13">
        <f t="shared" si="35"/>
        <v>0</v>
      </c>
      <c r="V20" s="13">
        <f t="shared" si="35"/>
        <v>0</v>
      </c>
      <c r="W20" s="13">
        <f t="shared" si="35"/>
        <v>0</v>
      </c>
      <c r="X20" s="13">
        <f t="shared" si="35"/>
        <v>0</v>
      </c>
      <c r="Y20" s="13">
        <f t="shared" si="35"/>
        <v>0</v>
      </c>
      <c r="Z20" s="13">
        <f t="shared" si="35"/>
        <v>0</v>
      </c>
      <c r="AA20" s="13">
        <f t="shared" si="35"/>
        <v>0</v>
      </c>
      <c r="AB20" s="13">
        <f t="shared" si="35"/>
        <v>0</v>
      </c>
      <c r="AC20" s="13">
        <f t="shared" si="35"/>
        <v>0</v>
      </c>
      <c r="AD20" s="13">
        <f t="shared" si="35"/>
        <v>0</v>
      </c>
    </row>
    <row r="21" spans="1:32">
      <c r="A21" s="49" t="s">
        <v>40</v>
      </c>
      <c r="B21" s="213"/>
      <c r="C21" s="213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2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20">
        <f>SUM(P21:AA21)</f>
        <v>0</v>
      </c>
      <c r="AC21" s="100">
        <v>0</v>
      </c>
      <c r="AD21" s="19">
        <v>0</v>
      </c>
    </row>
    <row r="22" spans="1:32">
      <c r="A22" s="49" t="s">
        <v>116</v>
      </c>
      <c r="B22" s="213"/>
      <c r="C22" s="213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20"/>
      <c r="P22" s="60">
        <v>0</v>
      </c>
      <c r="Q22" s="60">
        <v>0</v>
      </c>
      <c r="R22" s="60">
        <v>0</v>
      </c>
      <c r="S22" s="60">
        <v>0</v>
      </c>
      <c r="T22" s="60">
        <v>0</v>
      </c>
      <c r="U22" s="60">
        <v>0</v>
      </c>
      <c r="V22" s="60">
        <v>0</v>
      </c>
      <c r="W22" s="60">
        <v>0</v>
      </c>
      <c r="X22" s="60">
        <v>0</v>
      </c>
      <c r="Y22" s="60">
        <v>0</v>
      </c>
      <c r="Z22" s="60">
        <v>0</v>
      </c>
      <c r="AA22" s="60">
        <v>0</v>
      </c>
      <c r="AB22" s="20">
        <f>SUM(P22:AA22)</f>
        <v>0</v>
      </c>
      <c r="AC22" s="19"/>
      <c r="AD22" s="19"/>
    </row>
    <row r="23" spans="1:32">
      <c r="A23" s="49" t="s">
        <v>16</v>
      </c>
      <c r="B23" s="13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>
        <v>0</v>
      </c>
      <c r="P23" s="20">
        <f>+AB23</f>
        <v>0</v>
      </c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0"/>
      <c r="AB23" s="20">
        <f>'Datos base'!O24*'PyG+Balance G'!C47</f>
        <v>0</v>
      </c>
      <c r="AC23" s="20">
        <f>'Datos base'!O25*'PyG+Balance G'!D47</f>
        <v>0</v>
      </c>
      <c r="AD23" s="20">
        <f>'Datos base'!O26*'PyG+Balance G'!E47</f>
        <v>0</v>
      </c>
    </row>
    <row r="24" spans="1:32">
      <c r="A24" s="53" t="s">
        <v>17</v>
      </c>
      <c r="B24" s="13">
        <f>IF(B20+B21+B22-B23&gt;='A.Tecnico(Gastos)'!$C$78,(B20+B21+B22-B23),"Falta caja")</f>
        <v>0</v>
      </c>
      <c r="C24" s="13">
        <f>IF(C20+C21+C22-C23&gt;='A.Tecnico(Gastos)'!$C$78,(C20+C21+C22-C23),"Falta caja")</f>
        <v>0</v>
      </c>
      <c r="D24" s="13">
        <f>IF(D20+D21+D22-D23&gt;='A.Tecnico(Gastos)'!$C$78,(D20+D21+D22-D23),"Falta caja")</f>
        <v>0</v>
      </c>
      <c r="E24" s="13">
        <f>IF(E20+E21+E22-E23&gt;='A.Tecnico(Gastos)'!$C$78,(E20+E21+E22-E23),"Falta caja")</f>
        <v>0</v>
      </c>
      <c r="F24" s="13">
        <f>IF(F20+F21+F22-F23&gt;='A.Tecnico(Gastos)'!$C$78,(F20+F21+F22-F23),"Falta caja")</f>
        <v>0</v>
      </c>
      <c r="G24" s="13">
        <f>IF(G20+G21+G22-G23&gt;='A.Tecnico(Gastos)'!$C$78,(G20+G21+G22-G23),"Falta caja")</f>
        <v>0</v>
      </c>
      <c r="H24" s="13">
        <f>IF(H20+H21+H22-H23&gt;='A.Tecnico(Gastos)'!$C$78,(H20+H21+H22-H23),"Falta caja")</f>
        <v>0</v>
      </c>
      <c r="I24" s="13">
        <f>IF(I20+I21+I22-I23&gt;='A.Tecnico(Gastos)'!$C$78,(I20+I21+I22-I23),"Falta caja")</f>
        <v>0</v>
      </c>
      <c r="J24" s="13">
        <f>IF(J20+J21+J22-J23&gt;='A.Tecnico(Gastos)'!$C$78,(J20+J21+J22-J23),"Falta caja")</f>
        <v>0</v>
      </c>
      <c r="K24" s="13">
        <f>IF(K20+K21+K22-K23&gt;='A.Tecnico(Gastos)'!$C$78,(K20+K21+K22-K23),"Falta caja")</f>
        <v>0</v>
      </c>
      <c r="L24" s="13">
        <f>IF(L20+L21+L22-L23&gt;='A.Tecnico(Gastos)'!$C$78,(L20+L21+L22-L23),"Falta caja")</f>
        <v>0</v>
      </c>
      <c r="M24" s="13">
        <f>IF(M20+M21+M22-M23&gt;='A.Tecnico(Gastos)'!$C$78,(M20+M21+M22-M23),"Falta caja")</f>
        <v>0</v>
      </c>
      <c r="N24" s="13">
        <f>IF(N20+N21+N22-N23&gt;='A.Tecnico(Gastos)'!$C$78,(N20+N21+N22-N23),"Falta caja")</f>
        <v>0</v>
      </c>
      <c r="O24" s="13">
        <f>IF(O20+O21+O22-O23&gt;='A.Tecnico(Gastos)'!$C$78,(O20+O21+O22-O23),"Falta caja")</f>
        <v>0</v>
      </c>
      <c r="P24" s="13">
        <f>IF(P20+P21+P22-P23&gt;='A.Tecnico(Gastos)'!$C$78,(P20+P21+P22-P23),"Falta caja")</f>
        <v>0</v>
      </c>
      <c r="Q24" s="13">
        <f>IF(Q20+Q21+Q22-Q23&gt;='A.Tecnico(Gastos)'!$C$78,(Q20+Q21+Q22-Q23),"Falta caja")</f>
        <v>0</v>
      </c>
      <c r="R24" s="13">
        <f>IF(R20+R21+R22-R23&gt;='A.Tecnico(Gastos)'!$C$78,(R20+R21+R22-R23),"Falta caja")</f>
        <v>0</v>
      </c>
      <c r="S24" s="13">
        <f>IF(S20+S21+S22-S23&gt;='A.Tecnico(Gastos)'!$C$78,(S20+S21+S22-S23),"Falta caja")</f>
        <v>0</v>
      </c>
      <c r="T24" s="13">
        <f>IF(T20+T21+T22-T23&gt;='A.Tecnico(Gastos)'!$C$78,(T20+T21+T22-T23),"Falta caja")</f>
        <v>0</v>
      </c>
      <c r="U24" s="13">
        <f>IF(U20+U21+U22-U23&gt;='A.Tecnico(Gastos)'!$C$78,(U20+U21+U22-U23),"Falta caja")</f>
        <v>0</v>
      </c>
      <c r="V24" s="13">
        <f>IF(V20+V21+V22-V23&gt;='A.Tecnico(Gastos)'!$C$78,(V20+V21+V22-V23),"Falta caja")</f>
        <v>0</v>
      </c>
      <c r="W24" s="13">
        <f>IF(W20+W21+W22-W23&gt;='A.Tecnico(Gastos)'!$C$78,(W20+W21+W22-W23),"Falta caja")</f>
        <v>0</v>
      </c>
      <c r="X24" s="13">
        <f>IF(X20+X21+X22-X23&gt;='A.Tecnico(Gastos)'!$C$78,(X20+X21+X22-X23),"Falta caja")</f>
        <v>0</v>
      </c>
      <c r="Y24" s="13">
        <f>IF(Y20+Y21+Y22-Y23&gt;='A.Tecnico(Gastos)'!$C$78,(Y20+Y21+Y22-Y23),"Falta caja")</f>
        <v>0</v>
      </c>
      <c r="Z24" s="13">
        <f>IF(Z20+Z21+Z22-Z23&gt;='A.Tecnico(Gastos)'!$C$78,(Z20+Z21+Z22-Z23),"Falta caja")</f>
        <v>0</v>
      </c>
      <c r="AA24" s="13">
        <f>IF(AA20+AA21+AA22-AA23&gt;='A.Tecnico(Gastos)'!$C$78,(AA20+AA21+AA22-AA23),"Falta caja")</f>
        <v>0</v>
      </c>
      <c r="AB24" s="13">
        <f>IF(AB20+AB21+AB22-AB23&gt;='A.Tecnico(Gastos)'!$C$78,(AB20+AB21+AB22-AB23),"Falta caja")</f>
        <v>0</v>
      </c>
      <c r="AC24" s="13">
        <f>IF(AC20+AC21+AC22-AC23&gt;='A.Tecnico(Gastos)'!$C$78,(AC20+AC21+AC22-AC23),"Falta caja")</f>
        <v>0</v>
      </c>
      <c r="AD24" s="13">
        <f>IF(AD20+AD21+AD22-AD23&gt;='A.Tecnico(Gastos)'!$C$78,(AD20+AD21+AD22-AD23),"Falta caja")</f>
        <v>0</v>
      </c>
    </row>
    <row r="25" spans="1:32" ht="13.5" customHeight="1">
      <c r="A25" s="16" t="s">
        <v>232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>
        <f>IF(AB18&gt;0,'PyG+Balance G'!C6,'PyG+Balance G'!C44)</f>
        <v>0</v>
      </c>
      <c r="AC25" s="16">
        <f>IF(AC18&gt;0,'PyG+Balance G'!D6,'PyG+Balance G'!D44)</f>
        <v>0</v>
      </c>
      <c r="AD25" s="16">
        <f>IF(AD18&gt;0,'PyG+Balance G'!E6,'PyG+Balance G'!E44)</f>
        <v>0</v>
      </c>
      <c r="AE25" s="2" t="s">
        <v>335</v>
      </c>
    </row>
    <row r="33" spans="2:29">
      <c r="AC33" s="15"/>
    </row>
    <row r="36" spans="2:29">
      <c r="B36" s="15"/>
      <c r="C36" s="124"/>
    </row>
    <row r="37" spans="2:29">
      <c r="B37" s="15"/>
      <c r="C37" s="124"/>
    </row>
  </sheetData>
  <mergeCells count="2">
    <mergeCell ref="C2:N2"/>
    <mergeCell ref="P2:AA2"/>
  </mergeCells>
  <phoneticPr fontId="0" type="noConversion"/>
  <printOptions horizontalCentered="1"/>
  <pageMargins left="0.43" right="0.42" top="1" bottom="1" header="0.511811024" footer="0.511811024"/>
  <pageSetup scale="48" fitToHeight="2" pageOrder="overThenDown" orientation="landscape" horizontalDpi="300" verticalDpi="300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59"/>
  <sheetViews>
    <sheetView topLeftCell="A37" zoomScale="160" zoomScaleNormal="160" workbookViewId="0">
      <selection activeCell="A23" sqref="A23:XFD23"/>
    </sheetView>
  </sheetViews>
  <sheetFormatPr baseColWidth="10" defaultColWidth="11.42578125" defaultRowHeight="12.75"/>
  <cols>
    <col min="1" max="1" width="32" style="2" bestFit="1" customWidth="1"/>
    <col min="2" max="6" width="11.42578125" style="2"/>
    <col min="7" max="7" width="12" style="2" bestFit="1" customWidth="1"/>
    <col min="8" max="16384" width="11.42578125" style="2"/>
  </cols>
  <sheetData>
    <row r="1" spans="1:7">
      <c r="A1" s="231" t="s">
        <v>19</v>
      </c>
      <c r="B1" s="231"/>
      <c r="C1" s="231"/>
      <c r="D1" s="231"/>
      <c r="E1" s="231"/>
      <c r="F1" s="231"/>
    </row>
    <row r="2" spans="1:7">
      <c r="A2" s="47" t="s">
        <v>20</v>
      </c>
      <c r="B2" s="44" t="str">
        <f>Prestamos!B8</f>
        <v>Año 0</v>
      </c>
      <c r="C2" s="45">
        <f>C35</f>
        <v>2025</v>
      </c>
      <c r="D2" s="45">
        <f>D35</f>
        <v>2026</v>
      </c>
      <c r="E2" s="45">
        <f>E35</f>
        <v>2027</v>
      </c>
      <c r="F2" s="76">
        <f>F35</f>
        <v>2028</v>
      </c>
    </row>
    <row r="3" spans="1:7">
      <c r="A3" s="48" t="s">
        <v>21</v>
      </c>
      <c r="B3" s="12"/>
      <c r="C3" s="12"/>
      <c r="D3" s="12"/>
      <c r="E3" s="12"/>
      <c r="F3" s="12"/>
    </row>
    <row r="4" spans="1:7">
      <c r="A4" s="49" t="s">
        <v>22</v>
      </c>
      <c r="B4" s="13">
        <f>'Flujo de Caja'!B24</f>
        <v>0</v>
      </c>
      <c r="C4" s="13">
        <f>'Flujo de Caja'!O24</f>
        <v>0</v>
      </c>
      <c r="D4" s="13">
        <f>'Flujo de Caja'!AB24</f>
        <v>0</v>
      </c>
      <c r="E4" s="13">
        <f>'Flujo de Caja'!AC24</f>
        <v>0</v>
      </c>
      <c r="F4" s="13">
        <f>'Flujo de Caja'!AD24</f>
        <v>0</v>
      </c>
    </row>
    <row r="5" spans="1:7">
      <c r="A5" s="49" t="s">
        <v>23</v>
      </c>
      <c r="B5" s="13">
        <v>0</v>
      </c>
      <c r="C5" s="13">
        <f>+A.Mercado!N78</f>
        <v>0</v>
      </c>
      <c r="D5" s="13">
        <f>+A.Mercado!AA78</f>
        <v>0</v>
      </c>
      <c r="E5" s="13">
        <f>+A.Mercado!AB78</f>
        <v>0</v>
      </c>
      <c r="F5" s="13">
        <f>+A.Mercado!AC78</f>
        <v>0</v>
      </c>
    </row>
    <row r="6" spans="1:7">
      <c r="A6" s="49" t="s">
        <v>347</v>
      </c>
      <c r="B6" s="13">
        <v>0</v>
      </c>
      <c r="C6" s="13">
        <f>A.Mercado!N71</f>
        <v>0</v>
      </c>
      <c r="D6" s="13">
        <f>C6+A.Mercado!AA71-'Flujo de Caja'!AB25</f>
        <v>0</v>
      </c>
      <c r="E6" s="13">
        <f>D6+A.Mercado!AB71-'Flujo de Caja'!AC25</f>
        <v>0</v>
      </c>
      <c r="F6" s="13">
        <f>E6+A.Mercado!AC71-'Flujo de Caja'!AD25</f>
        <v>0</v>
      </c>
    </row>
    <row r="7" spans="1:7">
      <c r="A7" s="48" t="s">
        <v>24</v>
      </c>
      <c r="B7" s="13">
        <f>B4+B5+B6</f>
        <v>0</v>
      </c>
      <c r="C7" s="13">
        <f>C4+C5+C6</f>
        <v>0</v>
      </c>
      <c r="D7" s="13">
        <f>D4+D5+D6</f>
        <v>0</v>
      </c>
      <c r="E7" s="13">
        <f>E4+E5+E6</f>
        <v>0</v>
      </c>
      <c r="F7" s="13">
        <f>F4+F5+F6</f>
        <v>0</v>
      </c>
    </row>
    <row r="8" spans="1:7">
      <c r="A8" s="48" t="s">
        <v>25</v>
      </c>
      <c r="B8" s="12"/>
      <c r="C8" s="12"/>
      <c r="D8" s="12"/>
      <c r="E8" s="12"/>
      <c r="F8" s="12"/>
    </row>
    <row r="9" spans="1:7">
      <c r="A9" s="50" t="s">
        <v>61</v>
      </c>
      <c r="B9" s="13">
        <f>'A.Tecnico (Inversiones)'!W29</f>
        <v>0</v>
      </c>
      <c r="C9" s="13">
        <f>'A.Tecnico (Inversiones)'!X29</f>
        <v>0</v>
      </c>
      <c r="D9" s="13">
        <f>'A.Tecnico (Inversiones)'!Y29</f>
        <v>0</v>
      </c>
      <c r="E9" s="13">
        <f>'A.Tecnico (Inversiones)'!Z29</f>
        <v>0</v>
      </c>
      <c r="F9" s="13">
        <f>'A.Tecnico (Inversiones)'!AA29</f>
        <v>0</v>
      </c>
    </row>
    <row r="10" spans="1:7">
      <c r="A10" s="49" t="s">
        <v>62</v>
      </c>
      <c r="B10" s="13">
        <f>'A.Tecnico (Inversiones)'!W32</f>
        <v>0</v>
      </c>
      <c r="C10" s="13">
        <f>'A.Tecnico (Inversiones)'!X32</f>
        <v>0</v>
      </c>
      <c r="D10" s="13">
        <f>'A.Tecnico (Inversiones)'!Y32</f>
        <v>0</v>
      </c>
      <c r="E10" s="13">
        <f>'A.Tecnico (Inversiones)'!Z32</f>
        <v>0</v>
      </c>
      <c r="F10" s="13">
        <f>'A.Tecnico (Inversiones)'!AA32</f>
        <v>0</v>
      </c>
    </row>
    <row r="11" spans="1:7">
      <c r="A11" s="49" t="s">
        <v>63</v>
      </c>
      <c r="B11" s="13">
        <f>'A.Tecnico (Inversiones)'!W35</f>
        <v>0</v>
      </c>
      <c r="C11" s="13">
        <f>'A.Tecnico (Inversiones)'!X35</f>
        <v>0</v>
      </c>
      <c r="D11" s="13">
        <f>'A.Tecnico (Inversiones)'!Y35</f>
        <v>0</v>
      </c>
      <c r="E11" s="13">
        <f>'A.Tecnico (Inversiones)'!Z35</f>
        <v>0</v>
      </c>
      <c r="F11" s="13">
        <f>'A.Tecnico (Inversiones)'!AA35</f>
        <v>0</v>
      </c>
      <c r="G11" s="15" t="s">
        <v>0</v>
      </c>
    </row>
    <row r="12" spans="1:7">
      <c r="A12" s="49" t="s">
        <v>64</v>
      </c>
      <c r="B12" s="13">
        <f>'A.Tecnico (Inversiones)'!W38</f>
        <v>0</v>
      </c>
      <c r="C12" s="13">
        <f>'A.Tecnico (Inversiones)'!X38</f>
        <v>0</v>
      </c>
      <c r="D12" s="13">
        <f>'A.Tecnico (Inversiones)'!Y38</f>
        <v>0</v>
      </c>
      <c r="E12" s="13">
        <f>'A.Tecnico (Inversiones)'!Z38</f>
        <v>0</v>
      </c>
      <c r="F12" s="13">
        <f>'A.Tecnico (Inversiones)'!AA38</f>
        <v>0</v>
      </c>
      <c r="G12" s="15"/>
    </row>
    <row r="13" spans="1:7">
      <c r="A13" s="49" t="s">
        <v>65</v>
      </c>
      <c r="B13" s="13">
        <f>+'A.Tecnico(Gastos)'!B13</f>
        <v>0</v>
      </c>
      <c r="C13" s="13">
        <v>0</v>
      </c>
      <c r="D13" s="13">
        <v>0</v>
      </c>
      <c r="E13" s="13">
        <v>0</v>
      </c>
      <c r="F13" s="13">
        <v>0</v>
      </c>
    </row>
    <row r="14" spans="1:7">
      <c r="A14" s="48" t="s">
        <v>26</v>
      </c>
      <c r="B14" s="13">
        <f>B9-B10+B11-B12+B13</f>
        <v>0</v>
      </c>
      <c r="C14" s="13">
        <f>C9-C10+C11-C12+C13</f>
        <v>0</v>
      </c>
      <c r="D14" s="13">
        <f>D9-D10+D11-D12+D13</f>
        <v>0</v>
      </c>
      <c r="E14" s="13">
        <f t="shared" ref="E14:F14" si="0">E9-E10+E11-E12+E13</f>
        <v>0</v>
      </c>
      <c r="F14" s="13">
        <f t="shared" si="0"/>
        <v>0</v>
      </c>
    </row>
    <row r="15" spans="1:7">
      <c r="A15" s="46" t="s">
        <v>27</v>
      </c>
      <c r="B15" s="17">
        <f>B7+B14</f>
        <v>0</v>
      </c>
      <c r="C15" s="17">
        <f>C7+C14</f>
        <v>0</v>
      </c>
      <c r="D15" s="18">
        <f>D7+D14</f>
        <v>0</v>
      </c>
      <c r="E15" s="18">
        <f>E7+E14</f>
        <v>0</v>
      </c>
      <c r="F15" s="18">
        <f>F7+F14</f>
        <v>0</v>
      </c>
    </row>
    <row r="16" spans="1:7">
      <c r="A16" s="47" t="s">
        <v>141</v>
      </c>
      <c r="B16" s="12"/>
      <c r="C16" s="12"/>
      <c r="D16" s="19"/>
      <c r="E16" s="19"/>
      <c r="F16" s="19"/>
    </row>
    <row r="17" spans="1:7">
      <c r="A17" s="48" t="s">
        <v>28</v>
      </c>
      <c r="B17" s="12"/>
      <c r="C17" s="12"/>
      <c r="D17" s="19"/>
      <c r="E17" s="19"/>
      <c r="F17" s="19"/>
    </row>
    <row r="18" spans="1:7">
      <c r="A18" s="49" t="s">
        <v>251</v>
      </c>
      <c r="B18" s="12">
        <v>0</v>
      </c>
      <c r="C18" s="13">
        <f>+A.Administrativo!B14+A.Administrativo!B15</f>
        <v>0</v>
      </c>
      <c r="D18" s="13">
        <f>+A.Administrativo!C14+A.Administrativo!C15</f>
        <v>0</v>
      </c>
      <c r="E18" s="13">
        <f>+A.Administrativo!D14+A.Administrativo!D15</f>
        <v>0</v>
      </c>
      <c r="F18" s="13">
        <f>+A.Administrativo!E14+A.Administrativo!E15</f>
        <v>0</v>
      </c>
    </row>
    <row r="19" spans="1:7">
      <c r="A19" s="49" t="s">
        <v>29</v>
      </c>
      <c r="B19" s="12">
        <v>0</v>
      </c>
      <c r="C19" s="13">
        <f>'A.Tecnico(compras)'!O115</f>
        <v>0</v>
      </c>
      <c r="D19" s="20">
        <f>'A.Tecnico(compras)'!AB115</f>
        <v>0</v>
      </c>
      <c r="E19" s="20">
        <f>'A.Tecnico(compras)'!AC115</f>
        <v>0</v>
      </c>
      <c r="F19" s="20">
        <f>'A.Tecnico(compras)'!AD115</f>
        <v>0</v>
      </c>
    </row>
    <row r="20" spans="1:7">
      <c r="A20" s="49" t="s">
        <v>346</v>
      </c>
      <c r="B20" s="12">
        <v>0</v>
      </c>
      <c r="C20" s="20">
        <f>+C44</f>
        <v>0</v>
      </c>
      <c r="D20" s="20">
        <f t="shared" ref="D20:F20" si="1">+D44</f>
        <v>0</v>
      </c>
      <c r="E20" s="20">
        <f t="shared" si="1"/>
        <v>0</v>
      </c>
      <c r="F20" s="20">
        <f t="shared" si="1"/>
        <v>0</v>
      </c>
      <c r="G20" s="193"/>
    </row>
    <row r="21" spans="1:7">
      <c r="A21" s="49" t="s">
        <v>118</v>
      </c>
      <c r="B21" s="12">
        <v>0</v>
      </c>
      <c r="C21" s="13">
        <f>A.Legal!N12</f>
        <v>0</v>
      </c>
      <c r="D21" s="20">
        <f>A.Legal!AA12</f>
        <v>0</v>
      </c>
      <c r="E21" s="20">
        <f>A.Legal!AB12</f>
        <v>0</v>
      </c>
      <c r="F21" s="20">
        <f>A.Legal!AC12</f>
        <v>0</v>
      </c>
    </row>
    <row r="22" spans="1:7">
      <c r="A22" s="49" t="s">
        <v>30</v>
      </c>
      <c r="B22" s="12">
        <v>0</v>
      </c>
      <c r="C22" s="13">
        <f>A.Legal!J6+A.Legal!K6+A.Legal!L6+A.Legal!M6</f>
        <v>0</v>
      </c>
      <c r="D22" s="20">
        <f>A.Legal!W6+A.Legal!X6+A.Legal!Y6+A.Legal!Z6</f>
        <v>0</v>
      </c>
      <c r="E22" s="20">
        <f>(A.Legal!AB6)/3</f>
        <v>0</v>
      </c>
      <c r="F22" s="20">
        <f>(A.Legal!AC6)/3</f>
        <v>0</v>
      </c>
    </row>
    <row r="23" spans="1:7">
      <c r="A23" s="49" t="s">
        <v>119</v>
      </c>
      <c r="B23" s="13">
        <f>+Prestamos!B22</f>
        <v>0</v>
      </c>
      <c r="C23" s="13">
        <f>+Prestamos!N13</f>
        <v>0</v>
      </c>
      <c r="D23" s="13">
        <f>+Prestamos!Z13</f>
        <v>0</v>
      </c>
      <c r="E23" s="13">
        <f>Prestamos!AL13</f>
        <v>0</v>
      </c>
      <c r="F23" s="13">
        <f>+Prestamos!AX13</f>
        <v>0</v>
      </c>
    </row>
    <row r="24" spans="1:7">
      <c r="A24" s="48" t="s">
        <v>142</v>
      </c>
      <c r="B24" s="13">
        <f>SUM(B18:B23)</f>
        <v>0</v>
      </c>
      <c r="C24" s="13">
        <f>SUM(C18:C23)</f>
        <v>0</v>
      </c>
      <c r="D24" s="20">
        <f>SUM(D18:D23)</f>
        <v>0</v>
      </c>
      <c r="E24" s="20">
        <f>SUM(E18:E23)</f>
        <v>0</v>
      </c>
      <c r="F24" s="20">
        <f>SUM(F18:F23)</f>
        <v>0</v>
      </c>
    </row>
    <row r="25" spans="1:7">
      <c r="A25" s="48" t="s">
        <v>31</v>
      </c>
      <c r="B25" s="12"/>
      <c r="C25" s="21"/>
      <c r="D25" s="19"/>
      <c r="E25" s="19"/>
      <c r="F25" s="19"/>
    </row>
    <row r="26" spans="1:7">
      <c r="A26" s="49" t="s">
        <v>32</v>
      </c>
      <c r="B26" s="13">
        <f>'Flujo de Caja'!B21</f>
        <v>0</v>
      </c>
      <c r="C26" s="20">
        <f>B26+'Flujo de Caja'!O21</f>
        <v>0</v>
      </c>
      <c r="D26" s="20">
        <f>C26+'Flujo de Caja'!AB21</f>
        <v>0</v>
      </c>
      <c r="E26" s="20">
        <f>D26+'Flujo de Caja'!AC21</f>
        <v>0</v>
      </c>
      <c r="F26" s="20">
        <f>E26+'Flujo de Caja'!AD21</f>
        <v>0</v>
      </c>
    </row>
    <row r="27" spans="1:7">
      <c r="A27" s="49" t="s">
        <v>33</v>
      </c>
      <c r="B27" s="12">
        <v>0</v>
      </c>
      <c r="C27" s="13">
        <v>0</v>
      </c>
      <c r="D27" s="20">
        <f>C27+C28-'Flujo de Caja'!AB23</f>
        <v>0</v>
      </c>
      <c r="E27" s="20">
        <f>D27+D28-'Flujo de Caja'!AC23</f>
        <v>0</v>
      </c>
      <c r="F27" s="20">
        <f>E27+E28-'Flujo de Caja'!AD23</f>
        <v>0</v>
      </c>
    </row>
    <row r="28" spans="1:7">
      <c r="A28" s="49" t="s">
        <v>34</v>
      </c>
      <c r="B28" s="12">
        <v>0</v>
      </c>
      <c r="C28" s="13">
        <f>C47</f>
        <v>0</v>
      </c>
      <c r="D28" s="20">
        <f>D47</f>
        <v>0</v>
      </c>
      <c r="E28" s="20">
        <f>E47</f>
        <v>0</v>
      </c>
      <c r="F28" s="20">
        <f>F47</f>
        <v>0</v>
      </c>
    </row>
    <row r="29" spans="1:7">
      <c r="A29" s="49" t="s">
        <v>35</v>
      </c>
      <c r="B29" s="12">
        <v>0</v>
      </c>
      <c r="C29" s="13">
        <f>C46</f>
        <v>0</v>
      </c>
      <c r="D29" s="20">
        <f>D46+C29</f>
        <v>0</v>
      </c>
      <c r="E29" s="20">
        <f>E46+D29</f>
        <v>0</v>
      </c>
      <c r="F29" s="20">
        <f>F46+E29</f>
        <v>0</v>
      </c>
    </row>
    <row r="30" spans="1:7">
      <c r="A30" s="48" t="s">
        <v>36</v>
      </c>
      <c r="B30" s="13">
        <f>B26+B27+B28</f>
        <v>0</v>
      </c>
      <c r="C30" s="13">
        <f>C26+C27+C28+C29</f>
        <v>0</v>
      </c>
      <c r="D30" s="13">
        <f>D26+D27+D28+D29</f>
        <v>0</v>
      </c>
      <c r="E30" s="13">
        <f>E26+E27+E28+E29</f>
        <v>0</v>
      </c>
      <c r="F30" s="13">
        <f>F26+F27+F28+F29</f>
        <v>0</v>
      </c>
    </row>
    <row r="31" spans="1:7">
      <c r="A31" s="46" t="s">
        <v>143</v>
      </c>
      <c r="B31" s="17">
        <f>B24+B30</f>
        <v>0</v>
      </c>
      <c r="C31" s="17">
        <f>C24+C30</f>
        <v>0</v>
      </c>
      <c r="D31" s="18">
        <f>D24+D30</f>
        <v>0</v>
      </c>
      <c r="E31" s="18">
        <f>E24+E30</f>
        <v>0</v>
      </c>
      <c r="F31" s="18">
        <f>F24+F30</f>
        <v>0</v>
      </c>
    </row>
    <row r="32" spans="1:7">
      <c r="A32" s="110" t="s">
        <v>199</v>
      </c>
      <c r="B32" s="121">
        <f>+B15-B31</f>
        <v>0</v>
      </c>
      <c r="C32" s="121">
        <f>+C15-C31</f>
        <v>0</v>
      </c>
      <c r="D32" s="121">
        <f>+D15-D31</f>
        <v>0</v>
      </c>
      <c r="E32" s="121">
        <f>+E15-E31</f>
        <v>0</v>
      </c>
      <c r="F32" s="121">
        <f>+F15-F31</f>
        <v>0</v>
      </c>
    </row>
    <row r="33" spans="1:7">
      <c r="A33" s="112"/>
      <c r="B33" s="113"/>
      <c r="C33" s="114"/>
      <c r="D33" s="114"/>
      <c r="E33" s="114"/>
      <c r="F33" s="114"/>
    </row>
    <row r="34" spans="1:7">
      <c r="A34" s="231" t="s">
        <v>18</v>
      </c>
      <c r="B34" s="231"/>
      <c r="C34" s="231"/>
      <c r="D34" s="231"/>
      <c r="E34" s="231"/>
      <c r="F34" s="231"/>
    </row>
    <row r="35" spans="1:7">
      <c r="A35" s="44" t="s">
        <v>12</v>
      </c>
      <c r="B35" s="12"/>
      <c r="C35" s="45">
        <f>+'Datos base'!B36</f>
        <v>2025</v>
      </c>
      <c r="D35" s="45">
        <f>+C35+1</f>
        <v>2026</v>
      </c>
      <c r="E35" s="45">
        <f>+D35+1</f>
        <v>2027</v>
      </c>
      <c r="F35" s="76">
        <f>+E35+1</f>
        <v>2028</v>
      </c>
    </row>
    <row r="36" spans="1:7">
      <c r="A36" s="12" t="s">
        <v>144</v>
      </c>
      <c r="B36" s="12"/>
      <c r="C36" s="15">
        <f>+A.Mercado!N69</f>
        <v>0</v>
      </c>
      <c r="D36" s="13">
        <f>A.Mercado!AA69</f>
        <v>0</v>
      </c>
      <c r="E36" s="13">
        <f>A.Mercado!AB69</f>
        <v>0</v>
      </c>
      <c r="F36" s="13">
        <f>A.Mercado!AC69</f>
        <v>0</v>
      </c>
      <c r="G36" s="146"/>
    </row>
    <row r="37" spans="1:7">
      <c r="A37" s="49" t="s">
        <v>333</v>
      </c>
      <c r="B37" s="12"/>
      <c r="C37" s="13">
        <f>'A.Tecnico(compras)'!O105</f>
        <v>0</v>
      </c>
      <c r="D37" s="13">
        <f>'A.Tecnico(compras)'!AB105</f>
        <v>0</v>
      </c>
      <c r="E37" s="13">
        <f>'A.Tecnico(compras)'!AC105</f>
        <v>0</v>
      </c>
      <c r="F37" s="13">
        <f>'A.Tecnico(compras)'!AD105</f>
        <v>0</v>
      </c>
    </row>
    <row r="38" spans="1:7">
      <c r="A38" s="49" t="s">
        <v>334</v>
      </c>
      <c r="B38" s="12"/>
      <c r="C38" s="13">
        <f>A.Administrativo!B10</f>
        <v>0</v>
      </c>
      <c r="D38" s="13">
        <f>A.Administrativo!C10</f>
        <v>0</v>
      </c>
      <c r="E38" s="13">
        <f>A.Administrativo!D10</f>
        <v>0</v>
      </c>
      <c r="F38" s="13">
        <f>A.Administrativo!E10</f>
        <v>0</v>
      </c>
      <c r="G38" s="15"/>
    </row>
    <row r="39" spans="1:7">
      <c r="A39" s="49" t="s">
        <v>175</v>
      </c>
      <c r="B39" s="12"/>
      <c r="C39" s="13">
        <f>'A.Tecnico(Gastos)'!C34</f>
        <v>0</v>
      </c>
      <c r="D39" s="13">
        <f>'A.Tecnico(Gastos)'!D34</f>
        <v>0</v>
      </c>
      <c r="E39" s="13">
        <f>'A.Tecnico(Gastos)'!E34</f>
        <v>0</v>
      </c>
      <c r="F39" s="13">
        <f>'A.Tecnico(Gastos)'!F34</f>
        <v>0</v>
      </c>
    </row>
    <row r="40" spans="1:7">
      <c r="A40" s="49" t="s">
        <v>140</v>
      </c>
      <c r="B40" s="12"/>
      <c r="C40" s="13">
        <f>'A.Tecnico(Gastos)'!C52</f>
        <v>0</v>
      </c>
      <c r="D40" s="13">
        <f>'A.Tecnico(Gastos)'!D52</f>
        <v>0</v>
      </c>
      <c r="E40" s="13">
        <f>'A.Tecnico(Gastos)'!E52</f>
        <v>0</v>
      </c>
      <c r="F40" s="13">
        <f>'A.Tecnico(Gastos)'!F52</f>
        <v>0</v>
      </c>
    </row>
    <row r="41" spans="1:7">
      <c r="A41" s="49" t="s">
        <v>353</v>
      </c>
      <c r="B41" s="12"/>
      <c r="C41" s="13">
        <f>+'A.Tecnico(Gastos)'!B13</f>
        <v>0</v>
      </c>
      <c r="D41" s="13">
        <v>0</v>
      </c>
      <c r="E41" s="13">
        <v>0</v>
      </c>
      <c r="F41" s="13">
        <v>0</v>
      </c>
    </row>
    <row r="42" spans="1:7">
      <c r="A42" s="49" t="s">
        <v>117</v>
      </c>
      <c r="B42" s="12"/>
      <c r="C42" s="13">
        <f>'Flujo de Caja'!O15</f>
        <v>0</v>
      </c>
      <c r="D42" s="13">
        <f>'Flujo de Caja'!AB15</f>
        <v>0</v>
      </c>
      <c r="E42" s="13">
        <f>'Flujo de Caja'!AC15</f>
        <v>0</v>
      </c>
      <c r="F42" s="13">
        <f>'Flujo de Caja'!AD15</f>
        <v>0</v>
      </c>
    </row>
    <row r="43" spans="1:7">
      <c r="A43" s="46" t="s">
        <v>145</v>
      </c>
      <c r="B43" s="12"/>
      <c r="C43" s="13">
        <f>C36-(C37+C38+C39+C40+C41+C42)</f>
        <v>0</v>
      </c>
      <c r="D43" s="13">
        <f>D36-(D37+D38+D39+D40+D41+D42)</f>
        <v>0</v>
      </c>
      <c r="E43" s="13">
        <f>E36-(E37+E38+E39+E40+E41+E42)</f>
        <v>0</v>
      </c>
      <c r="F43" s="13">
        <f>F36-(F37+F38+F39+F40+F41+F42)</f>
        <v>0</v>
      </c>
    </row>
    <row r="44" spans="1:7">
      <c r="A44" s="49" t="s">
        <v>345</v>
      </c>
      <c r="B44" s="12"/>
      <c r="C44" s="13">
        <f>IF(C43&lt;0,0,C43*'Datos base'!$O$6)</f>
        <v>0</v>
      </c>
      <c r="D44" s="13">
        <f>IF(D43&lt;0,0,D43*'Datos base'!$O$7)</f>
        <v>0</v>
      </c>
      <c r="E44" s="13">
        <f>IF(E43&lt;0,0,E43*'Datos base'!$O$8)</f>
        <v>0</v>
      </c>
      <c r="F44" s="13">
        <f>IF(F43&lt;0,0,F43*'Datos base'!$O$9)</f>
        <v>0</v>
      </c>
    </row>
    <row r="45" spans="1:7">
      <c r="A45" s="46" t="s">
        <v>146</v>
      </c>
      <c r="B45" s="12"/>
      <c r="C45" s="13">
        <f>C43-C44</f>
        <v>0</v>
      </c>
      <c r="D45" s="13">
        <f t="shared" ref="D45:F45" si="2">D43-D44</f>
        <v>0</v>
      </c>
      <c r="E45" s="13">
        <f t="shared" si="2"/>
        <v>0</v>
      </c>
      <c r="F45" s="13">
        <f t="shared" si="2"/>
        <v>0</v>
      </c>
    </row>
    <row r="46" spans="1:7">
      <c r="A46" s="49" t="s">
        <v>57</v>
      </c>
      <c r="B46" s="12"/>
      <c r="C46" s="13">
        <f>IF(C45&lt;0,0,C45*'Datos base'!$O$23)</f>
        <v>0</v>
      </c>
      <c r="D46" s="13">
        <f>IF(D45&lt;0,0,D45*'Datos base'!$O$23)</f>
        <v>0</v>
      </c>
      <c r="E46" s="13">
        <f>IF(E45&lt;0,0,E45*'Datos base'!$O$23)</f>
        <v>0</v>
      </c>
      <c r="F46" s="13">
        <f>IF(F45&lt;0,0,F45*'Datos base'!$O$23)</f>
        <v>0</v>
      </c>
    </row>
    <row r="47" spans="1:7">
      <c r="A47" s="46" t="s">
        <v>147</v>
      </c>
      <c r="B47" s="12"/>
      <c r="C47" s="13">
        <f>C45-C46</f>
        <v>0</v>
      </c>
      <c r="D47" s="13">
        <f>D45-D46</f>
        <v>0</v>
      </c>
      <c r="E47" s="13">
        <f>E45-E46</f>
        <v>0</v>
      </c>
      <c r="F47" s="13">
        <f>F45-F46</f>
        <v>0</v>
      </c>
    </row>
    <row r="48" spans="1:7">
      <c r="A48" s="231" t="s">
        <v>200</v>
      </c>
      <c r="B48" s="231"/>
      <c r="C48" s="231"/>
      <c r="D48" s="231"/>
      <c r="E48" s="231"/>
      <c r="F48" s="231"/>
    </row>
    <row r="49" spans="1:6">
      <c r="A49" s="49" t="str">
        <f t="shared" ref="A49:A54" si="3">+A37</f>
        <v>Costos variables</v>
      </c>
      <c r="B49" s="12"/>
      <c r="C49" s="90">
        <f t="shared" ref="C49:F56" si="4">IF(C$36=0,0,C37/C$36)</f>
        <v>0</v>
      </c>
      <c r="D49" s="90">
        <f t="shared" si="4"/>
        <v>0</v>
      </c>
      <c r="E49" s="90">
        <f t="shared" si="4"/>
        <v>0</v>
      </c>
      <c r="F49" s="90">
        <f t="shared" si="4"/>
        <v>0</v>
      </c>
    </row>
    <row r="50" spans="1:6">
      <c r="A50" s="49" t="str">
        <f t="shared" si="3"/>
        <v>Costo nomina</v>
      </c>
      <c r="B50" s="12"/>
      <c r="C50" s="90">
        <f t="shared" si="4"/>
        <v>0</v>
      </c>
      <c r="D50" s="90">
        <f t="shared" si="4"/>
        <v>0</v>
      </c>
      <c r="E50" s="90">
        <f t="shared" si="4"/>
        <v>0</v>
      </c>
      <c r="F50" s="90">
        <f t="shared" si="4"/>
        <v>0</v>
      </c>
    </row>
    <row r="51" spans="1:6">
      <c r="A51" s="49" t="str">
        <f t="shared" si="3"/>
        <v>Gastos de Operación</v>
      </c>
      <c r="B51" s="12"/>
      <c r="C51" s="90">
        <f t="shared" si="4"/>
        <v>0</v>
      </c>
      <c r="D51" s="90">
        <f t="shared" si="4"/>
        <v>0</v>
      </c>
      <c r="E51" s="90">
        <f t="shared" si="4"/>
        <v>0</v>
      </c>
      <c r="F51" s="90">
        <f t="shared" si="4"/>
        <v>0</v>
      </c>
    </row>
    <row r="52" spans="1:6">
      <c r="A52" s="49" t="str">
        <f t="shared" si="3"/>
        <v>Gastos de Administración y Ventas</v>
      </c>
      <c r="B52" s="12"/>
      <c r="C52" s="90">
        <f t="shared" si="4"/>
        <v>0</v>
      </c>
      <c r="D52" s="90">
        <f t="shared" si="4"/>
        <v>0</v>
      </c>
      <c r="E52" s="90">
        <f t="shared" si="4"/>
        <v>0</v>
      </c>
      <c r="F52" s="90">
        <f t="shared" si="4"/>
        <v>0</v>
      </c>
    </row>
    <row r="53" spans="1:6">
      <c r="A53" s="49" t="str">
        <f>+A41</f>
        <v>Gastos preoperativos</v>
      </c>
      <c r="B53" s="12"/>
      <c r="C53" s="90">
        <f t="shared" si="4"/>
        <v>0</v>
      </c>
      <c r="D53" s="90">
        <f t="shared" si="4"/>
        <v>0</v>
      </c>
      <c r="E53" s="90">
        <f t="shared" si="4"/>
        <v>0</v>
      </c>
      <c r="F53" s="90">
        <f t="shared" si="4"/>
        <v>0</v>
      </c>
    </row>
    <row r="54" spans="1:6">
      <c r="A54" s="49" t="str">
        <f t="shared" si="3"/>
        <v>Gastos financieros</v>
      </c>
      <c r="B54" s="12"/>
      <c r="C54" s="90">
        <f t="shared" si="4"/>
        <v>0</v>
      </c>
      <c r="D54" s="90">
        <f t="shared" si="4"/>
        <v>0</v>
      </c>
      <c r="E54" s="90">
        <f t="shared" si="4"/>
        <v>0</v>
      </c>
      <c r="F54" s="90">
        <f t="shared" si="4"/>
        <v>0</v>
      </c>
    </row>
    <row r="55" spans="1:6">
      <c r="A55" s="46" t="s">
        <v>145</v>
      </c>
      <c r="B55" s="12"/>
      <c r="C55" s="90">
        <f t="shared" si="4"/>
        <v>0</v>
      </c>
      <c r="D55" s="90">
        <f t="shared" si="4"/>
        <v>0</v>
      </c>
      <c r="E55" s="90">
        <f t="shared" si="4"/>
        <v>0</v>
      </c>
      <c r="F55" s="90">
        <f t="shared" si="4"/>
        <v>0</v>
      </c>
    </row>
    <row r="56" spans="1:6">
      <c r="A56" s="49" t="str">
        <f>+A44</f>
        <v xml:space="preserve">Impuesto de Renta </v>
      </c>
      <c r="B56" s="12"/>
      <c r="C56" s="90">
        <f t="shared" si="4"/>
        <v>0</v>
      </c>
      <c r="D56" s="90">
        <f t="shared" si="4"/>
        <v>0</v>
      </c>
      <c r="E56" s="90">
        <f t="shared" si="4"/>
        <v>0</v>
      </c>
      <c r="F56" s="90">
        <f t="shared" si="4"/>
        <v>0</v>
      </c>
    </row>
    <row r="57" spans="1:6">
      <c r="A57" s="46" t="s">
        <v>146</v>
      </c>
      <c r="B57" s="12"/>
      <c r="C57" s="90">
        <f t="shared" ref="C57:F59" si="5">IF(C$36=0,0,C45/C$36)</f>
        <v>0</v>
      </c>
      <c r="D57" s="90">
        <f t="shared" si="5"/>
        <v>0</v>
      </c>
      <c r="E57" s="90">
        <f t="shared" si="5"/>
        <v>0</v>
      </c>
      <c r="F57" s="90">
        <f t="shared" si="5"/>
        <v>0</v>
      </c>
    </row>
    <row r="58" spans="1:6">
      <c r="A58" s="49" t="s">
        <v>57</v>
      </c>
      <c r="B58" s="12"/>
      <c r="C58" s="90">
        <f t="shared" si="5"/>
        <v>0</v>
      </c>
      <c r="D58" s="90">
        <f t="shared" si="5"/>
        <v>0</v>
      </c>
      <c r="E58" s="90">
        <f t="shared" si="5"/>
        <v>0</v>
      </c>
      <c r="F58" s="90">
        <f t="shared" si="5"/>
        <v>0</v>
      </c>
    </row>
    <row r="59" spans="1:6">
      <c r="A59" s="109" t="s">
        <v>147</v>
      </c>
      <c r="B59" s="110"/>
      <c r="C59" s="111">
        <f t="shared" si="5"/>
        <v>0</v>
      </c>
      <c r="D59" s="111">
        <f t="shared" si="5"/>
        <v>0</v>
      </c>
      <c r="E59" s="111">
        <f t="shared" si="5"/>
        <v>0</v>
      </c>
      <c r="F59" s="111">
        <f t="shared" si="5"/>
        <v>0</v>
      </c>
    </row>
  </sheetData>
  <mergeCells count="3">
    <mergeCell ref="A34:F34"/>
    <mergeCell ref="A1:F1"/>
    <mergeCell ref="A48:F48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4</vt:i4>
      </vt:variant>
    </vt:vector>
  </HeadingPairs>
  <TitlesOfParts>
    <vt:vector size="15" baseType="lpstr">
      <vt:lpstr>Datos base</vt:lpstr>
      <vt:lpstr>A.Mercado</vt:lpstr>
      <vt:lpstr>A.Tecnico(compras)</vt:lpstr>
      <vt:lpstr>A.Tecnico (Inversiones)</vt:lpstr>
      <vt:lpstr>A.Tecnico(Gastos)</vt:lpstr>
      <vt:lpstr>A.Administrativo</vt:lpstr>
      <vt:lpstr>A.Legal</vt:lpstr>
      <vt:lpstr>Flujo de Caja</vt:lpstr>
      <vt:lpstr>PyG+Balance G</vt:lpstr>
      <vt:lpstr>Evaluacion Proyecto</vt:lpstr>
      <vt:lpstr>Prestamos</vt:lpstr>
      <vt:lpstr>A.Administrativo!Área_de_impresión</vt:lpstr>
      <vt:lpstr>A.Mercado!Área_de_impresión</vt:lpstr>
      <vt:lpstr>'A.Tecnico(Gastos)'!Área_de_impresión</vt:lpstr>
      <vt:lpstr>'Flujo de Caja'!Área_de_impresión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Centro de Cómputo</dc:creator>
  <cp:lastModifiedBy>ALUMNO-</cp:lastModifiedBy>
  <cp:lastPrinted>2013-12-17T13:03:57Z</cp:lastPrinted>
  <dcterms:created xsi:type="dcterms:W3CDTF">2000-08-09T14:22:30Z</dcterms:created>
  <dcterms:modified xsi:type="dcterms:W3CDTF">2025-06-06T13:00:07Z</dcterms:modified>
</cp:coreProperties>
</file>